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Z:\Google Drive\My Presentation\DIY Portfolio\Model Port\Archive\2019-01\"/>
    </mc:Choice>
  </mc:AlternateContent>
  <xr:revisionPtr revIDLastSave="0" documentId="13_ncr:1_{A1408FBA-0D94-473F-B217-11C4D266AB8F}" xr6:coauthVersionLast="40" xr6:coauthVersionMax="40" xr10:uidLastSave="{00000000-0000-0000-0000-000000000000}"/>
  <bookViews>
    <workbookView xWindow="0" yWindow="0" windowWidth="28800" windowHeight="12214" tabRatio="772" xr2:uid="{00000000-000D-0000-FFFF-FFFF00000000}"/>
  </bookViews>
  <sheets>
    <sheet name="1. Outstanding" sheetId="4" r:id="rId1"/>
    <sheet name="2. Performance" sheetId="1" r:id="rId2"/>
    <sheet name="3. Benchmark" sheetId="2" r:id="rId3"/>
    <sheet name="3.1 Benchmark (2019)" sheetId="7" r:id="rId4"/>
    <sheet name="4. AA History" sheetId="3" r:id="rId5"/>
    <sheet name="5. Attribution (Month)" sheetId="5" r:id="rId6"/>
    <sheet name="51. Attribution (Year)" sheetId="8" r:id="rId7"/>
    <sheet name="Since Inception Return" sheetId="6" r:id="rId8"/>
  </sheets>
  <definedNames>
    <definedName name="_xlnm.Print_Area" localSheetId="0">'1. Outstanding'!$A$1:$I$24</definedName>
    <definedName name="_xlnm.Print_Area" localSheetId="1">'2. Performance'!$A$1:$H$47</definedName>
    <definedName name="_xlnm.Print_Area" localSheetId="2">'3. Benchmark'!$A$1:$F$64</definedName>
    <definedName name="_xlnm.Print_Area" localSheetId="3">'3.1 Benchmark (2019)'!$A$1:$F$36</definedName>
    <definedName name="_xlnm.Print_Area" localSheetId="4">'4. AA History'!$A$1:$G$65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4" l="1"/>
  <c r="K8" i="4"/>
  <c r="K12" i="4" l="1"/>
  <c r="A26" i="6"/>
  <c r="B26" i="6"/>
  <c r="C26" i="6"/>
  <c r="D26" i="6"/>
  <c r="E26" i="6"/>
  <c r="E27" i="6" s="1"/>
  <c r="E28" i="6" s="1"/>
  <c r="E29" i="6" s="1"/>
  <c r="E30" i="6" s="1"/>
  <c r="E31" i="6" s="1"/>
  <c r="F26" i="6"/>
  <c r="G26" i="6"/>
  <c r="H26" i="6"/>
  <c r="A27" i="6"/>
  <c r="B27" i="6"/>
  <c r="C27" i="6"/>
  <c r="D27" i="6"/>
  <c r="F27" i="6"/>
  <c r="F28" i="6" s="1"/>
  <c r="F29" i="6" s="1"/>
  <c r="F30" i="6" s="1"/>
  <c r="F31" i="6" s="1"/>
  <c r="G27" i="6"/>
  <c r="H27" i="6"/>
  <c r="A28" i="6"/>
  <c r="B28" i="6"/>
  <c r="C28" i="6"/>
  <c r="D28" i="6"/>
  <c r="G28" i="6"/>
  <c r="H28" i="6"/>
  <c r="A29" i="6"/>
  <c r="B29" i="6"/>
  <c r="C29" i="6"/>
  <c r="D29" i="6"/>
  <c r="G29" i="6"/>
  <c r="H29" i="6"/>
  <c r="A30" i="6"/>
  <c r="B30" i="6"/>
  <c r="C30" i="6"/>
  <c r="D30" i="6"/>
  <c r="G30" i="6"/>
  <c r="H30" i="6"/>
  <c r="A31" i="6"/>
  <c r="B31" i="6"/>
  <c r="C31" i="6"/>
  <c r="D31" i="6"/>
  <c r="G31" i="6"/>
  <c r="H31" i="6"/>
  <c r="AL7" i="8"/>
  <c r="AJ5" i="8"/>
  <c r="AJ6" i="8"/>
  <c r="AJ7" i="8"/>
  <c r="AJ8" i="8"/>
  <c r="AI8" i="8"/>
  <c r="AI7" i="8"/>
  <c r="AI6" i="8"/>
  <c r="AI5" i="8"/>
  <c r="AI4" i="8"/>
  <c r="O12" i="8"/>
  <c r="O11" i="8"/>
  <c r="O9" i="8"/>
  <c r="O8" i="8"/>
  <c r="O6" i="8"/>
  <c r="O5" i="8"/>
  <c r="I10" i="8"/>
  <c r="H10" i="8"/>
  <c r="I8" i="8"/>
  <c r="H8" i="8"/>
  <c r="I6" i="8"/>
  <c r="H6" i="8"/>
  <c r="I4" i="8"/>
  <c r="H4" i="8"/>
  <c r="I3" i="8"/>
  <c r="H3" i="8"/>
  <c r="E4" i="8"/>
  <c r="P5" i="8" s="1"/>
  <c r="D5" i="8"/>
  <c r="E5" i="8" s="1"/>
  <c r="D6" i="8"/>
  <c r="E6" i="8" s="1"/>
  <c r="P8" i="8" s="1"/>
  <c r="D7" i="8"/>
  <c r="E7" i="8" s="1"/>
  <c r="L7" i="8" s="1"/>
  <c r="D8" i="8"/>
  <c r="E8" i="8" s="1"/>
  <c r="P11" i="8" s="1"/>
  <c r="D9" i="8"/>
  <c r="E9" i="8" s="1"/>
  <c r="L9" i="8" s="1"/>
  <c r="D10" i="8"/>
  <c r="E10" i="8" s="1"/>
  <c r="F4" i="5"/>
  <c r="F5" i="5"/>
  <c r="F6" i="5"/>
  <c r="F7" i="5"/>
  <c r="F8" i="5"/>
  <c r="F9" i="5"/>
  <c r="J9" i="5"/>
  <c r="I9" i="5"/>
  <c r="J7" i="5"/>
  <c r="I7" i="5"/>
  <c r="J5" i="5"/>
  <c r="I5" i="5"/>
  <c r="J4" i="5"/>
  <c r="I4" i="5"/>
  <c r="J3" i="5"/>
  <c r="I3" i="5"/>
  <c r="D4" i="5"/>
  <c r="E4" i="5" s="1"/>
  <c r="D5" i="5"/>
  <c r="D6" i="5"/>
  <c r="D7" i="5"/>
  <c r="D8" i="5"/>
  <c r="D9" i="5"/>
  <c r="P12" i="8" l="1"/>
  <c r="P9" i="8"/>
  <c r="P6" i="8"/>
  <c r="L5" i="8"/>
  <c r="F6" i="7" l="1"/>
  <c r="F5" i="7"/>
  <c r="R6" i="7"/>
  <c r="P6" i="7"/>
  <c r="N6" i="7"/>
  <c r="L6" i="7"/>
  <c r="J6" i="7"/>
  <c r="T5" i="7"/>
  <c r="B6" i="7"/>
  <c r="E33" i="2"/>
  <c r="F33" i="2"/>
  <c r="E34" i="2"/>
  <c r="F34" i="2"/>
  <c r="E32" i="2"/>
  <c r="F32" i="2"/>
  <c r="B34" i="2"/>
  <c r="C34" i="2"/>
  <c r="D34" i="2"/>
  <c r="B33" i="2"/>
  <c r="H33" i="2"/>
  <c r="J33" i="2"/>
  <c r="L33" i="2"/>
  <c r="N33" i="2"/>
  <c r="P33" i="2"/>
  <c r="R33" i="2"/>
  <c r="H34" i="2"/>
  <c r="J34" i="2"/>
  <c r="L34" i="2"/>
  <c r="N34" i="2"/>
  <c r="P34" i="2"/>
  <c r="R34" i="2"/>
  <c r="T6" i="7" l="1"/>
  <c r="C6" i="7" s="1"/>
  <c r="T33" i="2"/>
  <c r="T34" i="2"/>
  <c r="C33" i="2"/>
  <c r="S33" i="2"/>
  <c r="D33" i="2"/>
  <c r="S6" i="7" l="1"/>
  <c r="S34" i="2"/>
  <c r="T31" i="2" l="1"/>
  <c r="T32" i="2"/>
  <c r="R31" i="2"/>
  <c r="R32" i="2"/>
  <c r="P31" i="2"/>
  <c r="P32" i="2"/>
  <c r="N32" i="2"/>
  <c r="L31" i="2"/>
  <c r="L32" i="2"/>
  <c r="K8" i="1" a="1"/>
  <c r="K8" i="1" s="1"/>
  <c r="K7" i="1" a="1"/>
  <c r="K7" i="1" s="1"/>
  <c r="G33" i="1"/>
  <c r="H33" i="1" s="1"/>
  <c r="G32" i="1"/>
  <c r="H32" i="1" s="1"/>
  <c r="K16" i="4"/>
  <c r="O15" i="8" l="1"/>
  <c r="O14" i="8"/>
  <c r="O3" i="8"/>
  <c r="D3" i="8"/>
  <c r="E3" i="8" s="1"/>
  <c r="I2" i="8"/>
  <c r="J10" i="8" l="1"/>
  <c r="L10" i="8" s="1"/>
  <c r="J8" i="8"/>
  <c r="J6" i="8"/>
  <c r="J4" i="8"/>
  <c r="L4" i="8" s="1"/>
  <c r="J3" i="8"/>
  <c r="P3" i="8"/>
  <c r="P14" i="8"/>
  <c r="L8" i="8" l="1"/>
  <c r="P13" i="8"/>
  <c r="L6" i="8"/>
  <c r="P10" i="8"/>
  <c r="L3" i="8"/>
  <c r="AL4" i="8"/>
  <c r="AL6" i="8"/>
  <c r="P7" i="8"/>
  <c r="AL5" i="8"/>
  <c r="P15" i="8"/>
  <c r="AL8" i="8"/>
  <c r="P4" i="8"/>
  <c r="J32" i="2" l="1"/>
  <c r="C32" i="2" l="1"/>
  <c r="H32" i="2"/>
  <c r="G31" i="1"/>
  <c r="H31" i="1" s="1"/>
  <c r="B32" i="2" l="1"/>
  <c r="D32" i="2"/>
  <c r="A24" i="6"/>
  <c r="A25" i="6"/>
  <c r="N31" i="2" l="1"/>
  <c r="J31" i="2"/>
  <c r="C31" i="2" l="1"/>
  <c r="H31" i="2"/>
  <c r="G30" i="1"/>
  <c r="H30" i="1" s="1"/>
  <c r="B31" i="2" l="1"/>
  <c r="D31" i="2" s="1"/>
  <c r="F15" i="4" l="1"/>
  <c r="T30" i="2"/>
  <c r="R30" i="2"/>
  <c r="P30" i="2"/>
  <c r="N30" i="2"/>
  <c r="L30" i="2"/>
  <c r="J30" i="2"/>
  <c r="C30" i="2" l="1"/>
  <c r="H30" i="2"/>
  <c r="G29" i="1"/>
  <c r="H29" i="1" s="1"/>
  <c r="B30" i="2" l="1"/>
  <c r="D30" i="2"/>
  <c r="R29" i="2" l="1"/>
  <c r="P29" i="2"/>
  <c r="N29" i="2"/>
  <c r="L29" i="2"/>
  <c r="J29" i="2"/>
  <c r="T29" i="2" l="1"/>
  <c r="C29" i="2" l="1"/>
  <c r="H29" i="2"/>
  <c r="B28" i="1"/>
  <c r="G28" i="1" s="1"/>
  <c r="H28" i="1" s="1"/>
  <c r="B29" i="2" l="1"/>
  <c r="D29" i="2" s="1"/>
  <c r="R28" i="2"/>
  <c r="P28" i="2"/>
  <c r="N28" i="2"/>
  <c r="L28" i="2"/>
  <c r="J28" i="2"/>
  <c r="T28" i="2" s="1"/>
  <c r="A23" i="6" l="1"/>
  <c r="K7" i="5" l="1"/>
  <c r="S12" i="5" l="1"/>
  <c r="C28" i="2"/>
  <c r="H28" i="2"/>
  <c r="B27" i="1"/>
  <c r="G27" i="1" s="1"/>
  <c r="H27" i="1" s="1"/>
  <c r="F7" i="4"/>
  <c r="B28" i="2" l="1"/>
  <c r="D28" i="2" s="1"/>
  <c r="R27" i="2" l="1"/>
  <c r="P27" i="2"/>
  <c r="N27" i="2"/>
  <c r="L27" i="2"/>
  <c r="J27" i="2"/>
  <c r="T27" i="2" l="1"/>
  <c r="C27" i="2" l="1"/>
  <c r="H27" i="2"/>
  <c r="B26" i="1"/>
  <c r="G26" i="1" s="1"/>
  <c r="H26" i="1" s="1"/>
  <c r="B27" i="2" l="1"/>
  <c r="D27" i="2" s="1"/>
  <c r="A20" i="6"/>
  <c r="A21" i="6"/>
  <c r="A22" i="6"/>
  <c r="E7" i="5" l="1"/>
  <c r="N7" i="5" s="1"/>
  <c r="R26" i="2"/>
  <c r="P26" i="2"/>
  <c r="N26" i="2"/>
  <c r="L26" i="2"/>
  <c r="J26" i="2"/>
  <c r="T26" i="2" l="1"/>
  <c r="C26" i="2" s="1"/>
  <c r="S10" i="5"/>
  <c r="H26" i="2" l="1"/>
  <c r="B25" i="1"/>
  <c r="G25" i="1" s="1"/>
  <c r="H25" i="1" s="1"/>
  <c r="F17" i="4"/>
  <c r="B26" i="2" l="1"/>
  <c r="D26" i="2" s="1"/>
  <c r="R25" i="2"/>
  <c r="P25" i="2"/>
  <c r="N25" i="2"/>
  <c r="L25" i="2"/>
  <c r="J25" i="2"/>
  <c r="H25" i="2"/>
  <c r="B24" i="1"/>
  <c r="G24" i="1" s="1"/>
  <c r="H24" i="1" s="1"/>
  <c r="B25" i="2" l="1"/>
  <c r="T25" i="2"/>
  <c r="E5" i="5"/>
  <c r="E6" i="5"/>
  <c r="S8" i="5" s="1"/>
  <c r="E8" i="5"/>
  <c r="E9" i="5"/>
  <c r="C25" i="2" l="1"/>
  <c r="D25" i="2" s="1"/>
  <c r="R24" i="2"/>
  <c r="P24" i="2"/>
  <c r="N24" i="2"/>
  <c r="L24" i="2"/>
  <c r="J24" i="2"/>
  <c r="T24" i="2" l="1"/>
  <c r="C24" i="2" l="1"/>
  <c r="H24" i="2"/>
  <c r="B23" i="1"/>
  <c r="G23" i="1" s="1"/>
  <c r="H23" i="1" s="1"/>
  <c r="B24" i="2" l="1"/>
  <c r="D24" i="2" s="1"/>
  <c r="A19" i="6"/>
  <c r="R23" i="2" l="1"/>
  <c r="P23" i="2"/>
  <c r="N23" i="2"/>
  <c r="L23" i="2"/>
  <c r="J23" i="2"/>
  <c r="H23" i="2"/>
  <c r="T23" i="2" l="1"/>
  <c r="C23" i="2" s="1"/>
  <c r="B22" i="1" l="1"/>
  <c r="G22" i="1" s="1"/>
  <c r="H22" i="1" s="1"/>
  <c r="B23" i="2" l="1"/>
  <c r="D23" i="2" s="1"/>
  <c r="P18" i="7" a="1"/>
  <c r="L18" i="7" a="1"/>
  <c r="H6" i="7"/>
  <c r="S4" i="7"/>
  <c r="L18" i="7" l="1"/>
  <c r="P18" i="7"/>
  <c r="R18" i="7" a="1"/>
  <c r="R18" i="7" s="1"/>
  <c r="N18" i="7" a="1"/>
  <c r="N18" i="7" s="1"/>
  <c r="T18" i="7" a="1"/>
  <c r="J18" i="7" a="1"/>
  <c r="J18" i="7" s="1"/>
  <c r="A18" i="6"/>
  <c r="T18" i="7" l="1"/>
  <c r="C18" i="7" a="1"/>
  <c r="B20" i="3"/>
  <c r="R22" i="2"/>
  <c r="P22" i="2"/>
  <c r="N22" i="2"/>
  <c r="L22" i="2"/>
  <c r="J22" i="2"/>
  <c r="T22" i="2" l="1"/>
  <c r="C18" i="7"/>
  <c r="C22" i="2"/>
  <c r="H22" i="2"/>
  <c r="R20" i="2"/>
  <c r="R21" i="2"/>
  <c r="P20" i="2"/>
  <c r="P21" i="2"/>
  <c r="N20" i="2"/>
  <c r="N21" i="2"/>
  <c r="L20" i="2"/>
  <c r="L21" i="2"/>
  <c r="J21" i="2"/>
  <c r="J20" i="2"/>
  <c r="H21" i="2"/>
  <c r="B21" i="1"/>
  <c r="G21" i="1" s="1"/>
  <c r="H21" i="1" s="1"/>
  <c r="B20" i="1"/>
  <c r="G20" i="1" s="1"/>
  <c r="H20" i="1" s="1"/>
  <c r="B21" i="2" l="1"/>
  <c r="B18" i="7" a="1"/>
  <c r="B18" i="7" s="1"/>
  <c r="D18" i="7" s="1"/>
  <c r="E6" i="7"/>
  <c r="B22" i="2"/>
  <c r="D22" i="2" s="1"/>
  <c r="D6" i="7"/>
  <c r="T20" i="2"/>
  <c r="T21" i="2"/>
  <c r="C21" i="2" s="1"/>
  <c r="D21" i="2" s="1"/>
  <c r="A17" i="6"/>
  <c r="A16" i="6" l="1"/>
  <c r="A19" i="3" l="1"/>
  <c r="C20" i="2" l="1"/>
  <c r="H20" i="2"/>
  <c r="B19" i="1"/>
  <c r="G19" i="1" s="1"/>
  <c r="H19" i="1" s="1"/>
  <c r="B20" i="2" s="1"/>
  <c r="D20" i="2" l="1"/>
  <c r="A15" i="6"/>
  <c r="R19" i="2" l="1"/>
  <c r="P19" i="2"/>
  <c r="N19" i="2"/>
  <c r="L19" i="2"/>
  <c r="J19" i="2"/>
  <c r="T19" i="2" s="1"/>
  <c r="C19" i="2" l="1"/>
  <c r="H19" i="2"/>
  <c r="B18" i="1"/>
  <c r="G18" i="1" s="1"/>
  <c r="H18" i="1" s="1"/>
  <c r="B19" i="2" s="1"/>
  <c r="D19" i="2" l="1"/>
  <c r="L18" i="2" l="1"/>
  <c r="A13" i="6"/>
  <c r="A14" i="6"/>
  <c r="R18" i="2" l="1"/>
  <c r="P18" i="2"/>
  <c r="N18" i="2"/>
  <c r="J18" i="2"/>
  <c r="T18" i="2" l="1"/>
  <c r="C18" i="2" s="1"/>
  <c r="H18" i="2"/>
  <c r="G17" i="1"/>
  <c r="H17" i="1" s="1"/>
  <c r="B18" i="2" s="1"/>
  <c r="D18" i="2" s="1"/>
  <c r="R17" i="2" l="1"/>
  <c r="P17" i="2"/>
  <c r="N17" i="2"/>
  <c r="L17" i="2"/>
  <c r="J17" i="2"/>
  <c r="H17" i="2"/>
  <c r="T17" i="2" l="1"/>
  <c r="G16" i="1"/>
  <c r="H16" i="1" s="1"/>
  <c r="B17" i="2" s="1"/>
  <c r="C17" i="2" l="1"/>
  <c r="D17" i="2" s="1"/>
  <c r="A3" i="6"/>
  <c r="A4" i="6"/>
  <c r="A5" i="6"/>
  <c r="A6" i="6"/>
  <c r="A7" i="6"/>
  <c r="A8" i="6"/>
  <c r="A9" i="6"/>
  <c r="A10" i="6"/>
  <c r="A11" i="6"/>
  <c r="A12" i="6"/>
  <c r="A2" i="6"/>
  <c r="D3" i="5"/>
  <c r="R16" i="2" l="1"/>
  <c r="P16" i="2"/>
  <c r="N16" i="2"/>
  <c r="L16" i="2"/>
  <c r="J16" i="2"/>
  <c r="T16" i="2" l="1"/>
  <c r="C16" i="2"/>
  <c r="H16" i="2"/>
  <c r="B15" i="1"/>
  <c r="G15" i="1" s="1"/>
  <c r="H15" i="1" s="1"/>
  <c r="B16" i="2" s="1"/>
  <c r="D16" i="2" l="1"/>
  <c r="R11" i="5" l="1"/>
  <c r="N8" i="5"/>
  <c r="S7" i="5" l="1"/>
  <c r="S5" i="5"/>
  <c r="S11" i="5"/>
  <c r="F11" i="4" l="1"/>
  <c r="F10" i="4"/>
  <c r="F14" i="4"/>
  <c r="R15" i="2"/>
  <c r="P15" i="2"/>
  <c r="N15" i="2"/>
  <c r="L15" i="2"/>
  <c r="J15" i="2"/>
  <c r="H15" i="2"/>
  <c r="B14" i="1"/>
  <c r="G14" i="1" s="1"/>
  <c r="H14" i="1" s="1"/>
  <c r="B15" i="2" s="1"/>
  <c r="F18" i="4"/>
  <c r="T15" i="2" l="1"/>
  <c r="C15" i="2" s="1"/>
  <c r="D15" i="2" s="1"/>
  <c r="R14" i="2"/>
  <c r="P14" i="2"/>
  <c r="N14" i="2"/>
  <c r="L14" i="2"/>
  <c r="J14" i="2"/>
  <c r="T14" i="2" l="1"/>
  <c r="H14" i="2"/>
  <c r="B13" i="1"/>
  <c r="G13" i="1" s="1"/>
  <c r="H13" i="1" s="1"/>
  <c r="B14" i="2" s="1"/>
  <c r="C14" i="2" l="1"/>
  <c r="D14" i="2" s="1"/>
  <c r="R14" i="5"/>
  <c r="R13" i="5"/>
  <c r="R7" i="5"/>
  <c r="R5" i="5"/>
  <c r="R3" i="5"/>
  <c r="R13" i="2" l="1"/>
  <c r="P13" i="2"/>
  <c r="N13" i="2"/>
  <c r="L13" i="2"/>
  <c r="J13" i="2"/>
  <c r="J12" i="2"/>
  <c r="H13" i="2"/>
  <c r="B12" i="1"/>
  <c r="G12" i="1" s="1"/>
  <c r="H12" i="1" s="1"/>
  <c r="B13" i="2" s="1"/>
  <c r="T13" i="2" l="1"/>
  <c r="C13" i="2" s="1"/>
  <c r="D13" i="2" s="1"/>
  <c r="K9" i="5"/>
  <c r="N9" i="5" s="1"/>
  <c r="K5" i="5"/>
  <c r="K4" i="5"/>
  <c r="N4" i="5" s="1"/>
  <c r="K3" i="5"/>
  <c r="S4" i="5" s="1"/>
  <c r="N5" i="5" l="1"/>
  <c r="N6" i="5"/>
  <c r="S6" i="5"/>
  <c r="S9" i="5"/>
  <c r="S14" i="5"/>
  <c r="R12" i="2"/>
  <c r="P12" i="2"/>
  <c r="N12" i="2"/>
  <c r="L12" i="2"/>
  <c r="T12" i="2" l="1"/>
  <c r="C12" i="2" s="1"/>
  <c r="H12" i="2"/>
  <c r="B11" i="1"/>
  <c r="G11" i="1" s="1"/>
  <c r="H11" i="1" s="1"/>
  <c r="B12" i="2" s="1"/>
  <c r="F6" i="4"/>
  <c r="D12" i="2" l="1"/>
  <c r="R11" i="2" l="1"/>
  <c r="P11" i="2"/>
  <c r="N11" i="2"/>
  <c r="L11" i="2"/>
  <c r="J11" i="2"/>
  <c r="T11" i="2" l="1"/>
  <c r="C11" i="2" s="1"/>
  <c r="B10" i="1"/>
  <c r="G10" i="1" s="1"/>
  <c r="H10" i="1" s="1"/>
  <c r="B11" i="2" s="1"/>
  <c r="D11" i="2" l="1"/>
  <c r="R10" i="2"/>
  <c r="P10" i="2"/>
  <c r="N10" i="2"/>
  <c r="L10" i="2"/>
  <c r="J10" i="2"/>
  <c r="A10" i="2" l="1"/>
  <c r="H10" i="2" s="1"/>
  <c r="B9" i="1"/>
  <c r="G9" i="1" s="1"/>
  <c r="H9" i="1" s="1"/>
  <c r="K6" i="1" s="1" a="1"/>
  <c r="K6" i="1" s="1"/>
  <c r="B10" i="2" l="1"/>
  <c r="T10" i="2"/>
  <c r="S13" i="5"/>
  <c r="C10" i="2" l="1"/>
  <c r="R9" i="2"/>
  <c r="P9" i="2"/>
  <c r="N9" i="2"/>
  <c r="L9" i="2"/>
  <c r="J9" i="2"/>
  <c r="A9" i="2"/>
  <c r="H9" i="2" s="1"/>
  <c r="B7" i="1"/>
  <c r="B8" i="1"/>
  <c r="D10" i="2" l="1"/>
  <c r="T9" i="2"/>
  <c r="C9" i="2" s="1"/>
  <c r="A8" i="3"/>
  <c r="I2" i="5" l="1"/>
  <c r="R8" i="2" l="1"/>
  <c r="P8" i="2"/>
  <c r="N8" i="2"/>
  <c r="L8" i="2"/>
  <c r="J8" i="2"/>
  <c r="A8" i="2"/>
  <c r="H8" i="2" s="1"/>
  <c r="G7" i="1"/>
  <c r="H7" i="1" s="1"/>
  <c r="B8" i="2" s="1"/>
  <c r="B6" i="1"/>
  <c r="G6" i="1" s="1"/>
  <c r="H6" i="1" s="1"/>
  <c r="T8" i="2" l="1"/>
  <c r="C8" i="2" s="1"/>
  <c r="D8" i="2" s="1"/>
  <c r="R7" i="2" l="1"/>
  <c r="P7" i="2"/>
  <c r="N7" i="2"/>
  <c r="L7" i="2"/>
  <c r="J7" i="2"/>
  <c r="A7" i="2"/>
  <c r="T7" i="2" l="1"/>
  <c r="A6" i="3"/>
  <c r="E3" i="5" l="1"/>
  <c r="S3" i="5" s="1"/>
  <c r="H7" i="2"/>
  <c r="C7" i="2" l="1"/>
  <c r="J2" i="5"/>
  <c r="N3" i="5" l="1"/>
  <c r="K10" i="5"/>
  <c r="S16" i="5" s="1"/>
  <c r="L6" i="2"/>
  <c r="C3" i="6" s="1"/>
  <c r="C4" i="6" s="1"/>
  <c r="C5" i="6" s="1"/>
  <c r="C6" i="6" s="1"/>
  <c r="C7" i="6" s="1"/>
  <c r="F12" i="4"/>
  <c r="L46" i="2" l="1" a="1"/>
  <c r="L46" i="2" s="1"/>
  <c r="C8" i="6"/>
  <c r="C9" i="6" s="1"/>
  <c r="C10" i="6" s="1"/>
  <c r="C11" i="6" s="1"/>
  <c r="C12" i="6" s="1"/>
  <c r="C13" i="6" s="1"/>
  <c r="F21" i="4"/>
  <c r="F9" i="4"/>
  <c r="F8" i="4"/>
  <c r="F20" i="4"/>
  <c r="C14" i="6" l="1"/>
  <c r="C15" i="6" s="1"/>
  <c r="C16" i="6" s="1"/>
  <c r="F22" i="4"/>
  <c r="C45" i="3"/>
  <c r="G17" i="4" l="1"/>
  <c r="G15" i="4"/>
  <c r="C17" i="6"/>
  <c r="G19" i="4"/>
  <c r="G10" i="4"/>
  <c r="K10" i="4" s="1"/>
  <c r="G11" i="4"/>
  <c r="K11" i="4" s="1"/>
  <c r="G13" i="4"/>
  <c r="K13" i="4" s="1"/>
  <c r="G14" i="4"/>
  <c r="G8" i="1"/>
  <c r="H8" i="1" s="1"/>
  <c r="B7" i="2"/>
  <c r="D7" i="2" s="1"/>
  <c r="G21" i="4"/>
  <c r="K21" i="4" s="1"/>
  <c r="G18" i="4"/>
  <c r="K18" i="4" s="1"/>
  <c r="G9" i="4"/>
  <c r="K9" i="4" s="1"/>
  <c r="G7" i="4"/>
  <c r="K7" i="4" s="1"/>
  <c r="G20" i="4"/>
  <c r="G12" i="4"/>
  <c r="G8" i="4"/>
  <c r="B5" i="1"/>
  <c r="G5" i="1" s="1"/>
  <c r="H5" i="1" s="1"/>
  <c r="K5" i="1" s="1" a="1"/>
  <c r="A5" i="3"/>
  <c r="A4" i="3"/>
  <c r="R6" i="2"/>
  <c r="P6" i="2"/>
  <c r="N6" i="2"/>
  <c r="F5" i="2"/>
  <c r="S4" i="2"/>
  <c r="J6" i="2"/>
  <c r="A6" i="2"/>
  <c r="H6" i="2" s="1"/>
  <c r="A5" i="2"/>
  <c r="D45" i="1"/>
  <c r="E45" i="1"/>
  <c r="C45" i="1"/>
  <c r="G33" i="3" l="1"/>
  <c r="K20" i="4"/>
  <c r="K15" i="4"/>
  <c r="N15" i="4" s="1"/>
  <c r="D33" i="3"/>
  <c r="E33" i="3"/>
  <c r="K14" i="4"/>
  <c r="F33" i="3"/>
  <c r="K17" i="4"/>
  <c r="N14" i="4"/>
  <c r="N17" i="4"/>
  <c r="G28" i="3"/>
  <c r="E28" i="3"/>
  <c r="F28" i="3"/>
  <c r="D28" i="3"/>
  <c r="H17" i="4"/>
  <c r="N18" i="4"/>
  <c r="N7" i="4"/>
  <c r="Q7" i="4" s="1"/>
  <c r="N9" i="4"/>
  <c r="Q9" i="4" s="1"/>
  <c r="N11" i="4"/>
  <c r="Q11" i="4" s="1"/>
  <c r="N10" i="4"/>
  <c r="Q10" i="4" s="1"/>
  <c r="G23" i="3"/>
  <c r="G24" i="3"/>
  <c r="N16" i="4"/>
  <c r="E24" i="3"/>
  <c r="D23" i="3"/>
  <c r="D24" i="3"/>
  <c r="E23" i="3"/>
  <c r="C18" i="6"/>
  <c r="C19" i="6" s="1"/>
  <c r="C20" i="6" s="1"/>
  <c r="C21" i="6" s="1"/>
  <c r="C22" i="6" s="1"/>
  <c r="C23" i="6" s="1"/>
  <c r="C24" i="6" s="1"/>
  <c r="C25" i="6" s="1"/>
  <c r="D3" i="6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F3" i="6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E3" i="6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B9" i="2"/>
  <c r="D9" i="2" s="1"/>
  <c r="H45" i="1" a="1"/>
  <c r="H45" i="1" s="1"/>
  <c r="K5" i="1"/>
  <c r="B19" i="3"/>
  <c r="N21" i="4"/>
  <c r="Q21" i="4" s="1"/>
  <c r="H5" i="2"/>
  <c r="F3" i="5"/>
  <c r="B6" i="2"/>
  <c r="J46" i="2" a="1"/>
  <c r="J46" i="2" s="1"/>
  <c r="T6" i="2"/>
  <c r="H20" i="4"/>
  <c r="R46" i="2" a="1"/>
  <c r="R46" i="2" s="1"/>
  <c r="P46" i="2" a="1"/>
  <c r="P46" i="2" s="1"/>
  <c r="N46" i="2" a="1"/>
  <c r="N46" i="2" s="1"/>
  <c r="H8" i="4"/>
  <c r="H12" i="4"/>
  <c r="H14" i="4"/>
  <c r="H10" i="4"/>
  <c r="I12" i="4"/>
  <c r="I20" i="4"/>
  <c r="B33" i="3" l="1"/>
  <c r="AJ4" i="8" s="1"/>
  <c r="G45" i="3"/>
  <c r="E45" i="3"/>
  <c r="B21" i="3"/>
  <c r="B45" i="3" s="1"/>
  <c r="E17" i="6"/>
  <c r="B17" i="6"/>
  <c r="F17" i="6"/>
  <c r="D17" i="6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K10" i="1" a="1"/>
  <c r="K10" i="1" s="1"/>
  <c r="D45" i="3"/>
  <c r="F45" i="3"/>
  <c r="E6" i="2"/>
  <c r="Q18" i="4"/>
  <c r="Q15" i="4"/>
  <c r="L10" i="4"/>
  <c r="E10" i="5"/>
  <c r="N10" i="5" s="1"/>
  <c r="Q17" i="4"/>
  <c r="I14" i="4"/>
  <c r="O10" i="4"/>
  <c r="R10" i="4"/>
  <c r="T46" i="2" a="1"/>
  <c r="B18" i="6" l="1"/>
  <c r="B19" i="6" s="1"/>
  <c r="B20" i="6" s="1"/>
  <c r="B21" i="6" s="1"/>
  <c r="B22" i="6" s="1"/>
  <c r="B23" i="6" s="1"/>
  <c r="B24" i="6" s="1"/>
  <c r="B25" i="6" s="1"/>
  <c r="D18" i="6"/>
  <c r="D19" i="6" s="1"/>
  <c r="D20" i="6" s="1"/>
  <c r="D21" i="6" s="1"/>
  <c r="D22" i="6" s="1"/>
  <c r="D23" i="6" s="1"/>
  <c r="D24" i="6" s="1"/>
  <c r="D25" i="6" s="1"/>
  <c r="F18" i="6"/>
  <c r="F19" i="6" s="1"/>
  <c r="F20" i="6" s="1"/>
  <c r="F21" i="6" s="1"/>
  <c r="F22" i="6" s="1"/>
  <c r="F23" i="6" s="1"/>
  <c r="F24" i="6" s="1"/>
  <c r="F25" i="6" s="1"/>
  <c r="E18" i="6"/>
  <c r="E19" i="6" s="1"/>
  <c r="E20" i="6" s="1"/>
  <c r="E21" i="6" s="1"/>
  <c r="E22" i="6" s="1"/>
  <c r="E23" i="6" s="1"/>
  <c r="E24" i="6" s="1"/>
  <c r="E25" i="6" s="1"/>
  <c r="G17" i="6"/>
  <c r="E7" i="2"/>
  <c r="H4" i="6" s="1"/>
  <c r="H3" i="6"/>
  <c r="S15" i="5"/>
  <c r="E8" i="2" l="1"/>
  <c r="H5" i="6" s="1"/>
  <c r="G18" i="6"/>
  <c r="G19" i="6" s="1"/>
  <c r="G20" i="6" s="1"/>
  <c r="G21" i="6" s="1"/>
  <c r="G22" i="6" s="1"/>
  <c r="G23" i="6" s="1"/>
  <c r="G24" i="6" s="1"/>
  <c r="G25" i="6" s="1"/>
  <c r="E9" i="2" l="1"/>
  <c r="H6" i="6" s="1"/>
  <c r="B46" i="2" a="1"/>
  <c r="B46" i="2" s="1"/>
  <c r="G45" i="1"/>
  <c r="G6" i="4"/>
  <c r="N13" i="4" l="1"/>
  <c r="Q13" i="4" s="1"/>
  <c r="L17" i="4"/>
  <c r="E10" i="2"/>
  <c r="H7" i="6" s="1"/>
  <c r="N19" i="4"/>
  <c r="N6" i="4"/>
  <c r="M20" i="4" s="1"/>
  <c r="E11" i="2"/>
  <c r="H8" i="6" s="1"/>
  <c r="H6" i="4"/>
  <c r="G22" i="4"/>
  <c r="N20" i="4" l="1"/>
  <c r="O20" i="4" s="1"/>
  <c r="L20" i="4"/>
  <c r="O17" i="4"/>
  <c r="Q19" i="4"/>
  <c r="R17" i="4" s="1"/>
  <c r="Q14" i="4"/>
  <c r="L14" i="4"/>
  <c r="M14" i="4" s="1"/>
  <c r="N12" i="4"/>
  <c r="L12" i="4"/>
  <c r="M12" i="4"/>
  <c r="O6" i="4"/>
  <c r="E12" i="2"/>
  <c r="H9" i="6" s="1"/>
  <c r="I6" i="4"/>
  <c r="L6" i="4"/>
  <c r="P20" i="4" l="1"/>
  <c r="Q20" i="4"/>
  <c r="L8" i="4"/>
  <c r="M6" i="4" s="1"/>
  <c r="K22" i="4"/>
  <c r="R20" i="4"/>
  <c r="S20" i="4"/>
  <c r="Q12" i="4"/>
  <c r="O12" i="4"/>
  <c r="P12" i="4"/>
  <c r="Q6" i="4"/>
  <c r="R6" i="4" s="1"/>
  <c r="Q16" i="4"/>
  <c r="R14" i="4" s="1"/>
  <c r="S14" i="4" s="1"/>
  <c r="O14" i="4"/>
  <c r="P14" i="4" s="1"/>
  <c r="E13" i="2"/>
  <c r="H10" i="6" s="1"/>
  <c r="N8" i="4" l="1"/>
  <c r="O8" i="4" s="1"/>
  <c r="P6" i="4" s="1"/>
  <c r="E14" i="2"/>
  <c r="H11" i="6" s="1"/>
  <c r="S12" i="4"/>
  <c r="R12" i="4"/>
  <c r="Q8" i="4" l="1"/>
  <c r="R8" i="4" s="1"/>
  <c r="S6" i="4" s="1"/>
  <c r="E15" i="2"/>
  <c r="H12" i="6" s="1"/>
  <c r="T46" i="2"/>
  <c r="C6" i="2"/>
  <c r="S6" i="2"/>
  <c r="S7" i="2" s="1"/>
  <c r="E16" i="2" l="1"/>
  <c r="H13" i="6" s="1"/>
  <c r="S8" i="2"/>
  <c r="F7" i="2"/>
  <c r="D6" i="2"/>
  <c r="C46" i="2" a="1"/>
  <c r="C46" i="2" s="1"/>
  <c r="D46" i="2" s="1"/>
  <c r="F6" i="2"/>
  <c r="E17" i="2" l="1"/>
  <c r="H14" i="6" s="1"/>
  <c r="F8" i="2"/>
  <c r="S9" i="2"/>
  <c r="E18" i="2" l="1"/>
  <c r="H15" i="6" s="1"/>
  <c r="F9" i="2"/>
  <c r="S10" i="2"/>
  <c r="E19" i="2" l="1"/>
  <c r="F10" i="2"/>
  <c r="S11" i="2"/>
  <c r="H16" i="6" l="1"/>
  <c r="E20" i="2"/>
  <c r="E21" i="2" s="1"/>
  <c r="S12" i="2"/>
  <c r="F11" i="2"/>
  <c r="H18" i="6" l="1"/>
  <c r="E22" i="2"/>
  <c r="H19" i="6" s="1"/>
  <c r="H17" i="6"/>
  <c r="F12" i="2"/>
  <c r="S13" i="2"/>
  <c r="E23" i="2" l="1"/>
  <c r="H20" i="6" s="1"/>
  <c r="F13" i="2"/>
  <c r="S14" i="2"/>
  <c r="E24" i="2" l="1"/>
  <c r="S15" i="2"/>
  <c r="F14" i="2"/>
  <c r="H21" i="6" l="1"/>
  <c r="E25" i="2"/>
  <c r="H22" i="6" s="1"/>
  <c r="F15" i="2"/>
  <c r="S16" i="2"/>
  <c r="E26" i="2" l="1"/>
  <c r="H23" i="6" s="1"/>
  <c r="S17" i="2"/>
  <c r="F16" i="2"/>
  <c r="E27" i="2" l="1"/>
  <c r="H24" i="6" s="1"/>
  <c r="F17" i="2"/>
  <c r="S18" i="2"/>
  <c r="E28" i="2" l="1"/>
  <c r="F18" i="2"/>
  <c r="S19" i="2"/>
  <c r="H25" i="6" l="1"/>
  <c r="E29" i="2"/>
  <c r="S20" i="2"/>
  <c r="S21" i="2" s="1"/>
  <c r="S22" i="2" s="1"/>
  <c r="S23" i="2" s="1"/>
  <c r="F19" i="2"/>
  <c r="E30" i="2" l="1"/>
  <c r="F22" i="2"/>
  <c r="S24" i="2"/>
  <c r="F23" i="2"/>
  <c r="F21" i="2"/>
  <c r="F20" i="2"/>
  <c r="E31" i="2" l="1"/>
  <c r="F24" i="2"/>
  <c r="S25" i="2"/>
  <c r="S26" i="2" l="1"/>
  <c r="F25" i="2"/>
  <c r="S27" i="2" l="1"/>
  <c r="S28" i="2" s="1"/>
  <c r="S29" i="2" s="1"/>
  <c r="F26" i="2"/>
  <c r="S30" i="2" l="1"/>
  <c r="F29" i="2"/>
  <c r="F27" i="2"/>
  <c r="F28" i="2"/>
  <c r="S31" i="2" l="1"/>
  <c r="F30" i="2"/>
  <c r="F31" i="2" l="1"/>
  <c r="S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Sakda Sappapapanyawong</author>
  </authors>
  <commentList>
    <comment ref="L33" authorId="0" shapeId="0" xr:uid="{36D16839-DCD8-4608-B876-B9433F842247}">
      <text>
        <r>
          <rPr>
            <b/>
            <sz val="9"/>
            <color indexed="81"/>
            <rFont val="Tahoma"/>
            <family val="2"/>
          </rPr>
          <t>Sakda Sappapapanyawong:</t>
        </r>
        <r>
          <rPr>
            <sz val="9"/>
            <color indexed="81"/>
            <rFont val="Tahoma"/>
            <family val="2"/>
          </rPr>
          <t xml:space="preserve">
เริ่มใช้ Benchmark ใหม่
จากเดิม M-PROPERTY เปลี่ยนเป็น PF&amp;REIT TRI
ค่าสุดท้ายของเดือน ธ.ค. 2018
= 32.7352/32.2666 - 1 = -0.66%</t>
        </r>
      </text>
    </comment>
  </commentList>
</comments>
</file>

<file path=xl/sharedStrings.xml><?xml version="1.0" encoding="utf-8"?>
<sst xmlns="http://schemas.openxmlformats.org/spreadsheetml/2006/main" count="220" uniqueCount="107">
  <si>
    <t>มูลค่าต้นงวด</t>
  </si>
  <si>
    <t>ลงทุนเพิ่ม</t>
  </si>
  <si>
    <t>มูลค่าปลายงวด</t>
  </si>
  <si>
    <t>กำไรสะสม</t>
  </si>
  <si>
    <t>วันที่</t>
  </si>
  <si>
    <t>รับปันผล</t>
  </si>
  <si>
    <t>นำเงินออก</t>
  </si>
  <si>
    <t>ผลกำไร (ขาดทุน)</t>
  </si>
  <si>
    <t>ดัชนีกำไร</t>
  </si>
  <si>
    <t>Benchmark</t>
  </si>
  <si>
    <t>% กำไร (ขาดทุน)</t>
  </si>
  <si>
    <t>Portfolio</t>
  </si>
  <si>
    <t>Alpha</t>
  </si>
  <si>
    <t>คำนวณ Benchmark</t>
  </si>
  <si>
    <t>SET TRI</t>
  </si>
  <si>
    <t>S&amp;P500 TRI</t>
  </si>
  <si>
    <t>LBMA Gold AM</t>
  </si>
  <si>
    <t>Portfolio
Benchmark</t>
  </si>
  <si>
    <t>BM Weight</t>
  </si>
  <si>
    <t>ThaiBMA 1-3Y 
Gov. Bond Index</t>
  </si>
  <si>
    <t>Asset Index</t>
  </si>
  <si>
    <t>Asset</t>
  </si>
  <si>
    <t>Thai Bond</t>
  </si>
  <si>
    <t>Thai Property</t>
  </si>
  <si>
    <t>Thai Stock</t>
  </si>
  <si>
    <t>Foreign Stock</t>
  </si>
  <si>
    <t>Average</t>
  </si>
  <si>
    <t>Alternative</t>
  </si>
  <si>
    <t>Foreign Bond</t>
  </si>
  <si>
    <t>สินทรัพย์</t>
  </si>
  <si>
    <t>กองทุน</t>
  </si>
  <si>
    <t>จำนวนหน่วย</t>
  </si>
  <si>
    <t>NAV</t>
  </si>
  <si>
    <t>มูลค่าปัจจุบัน</t>
  </si>
  <si>
    <t>Cash</t>
  </si>
  <si>
    <t>รวม</t>
  </si>
  <si>
    <t>Asset Allocation (%)</t>
  </si>
  <si>
    <t>บลจ/บล/ธนาคาร
ที่เปิดบัญชี</t>
  </si>
  <si>
    <t>Current</t>
  </si>
  <si>
    <t>Target</t>
  </si>
  <si>
    <t>Change (%)</t>
  </si>
  <si>
    <t>Change (Baht)</t>
  </si>
  <si>
    <t>Rebalancing Plan</t>
  </si>
  <si>
    <t>Portfolio Outstanding : สรุปมูลค่าพอร์ตการลงทุน</t>
  </si>
  <si>
    <t>ข้อมูล ณ วันที่</t>
  </si>
  <si>
    <t>Portfolio Benchmarking : เปรียบเทียบผลการดำเนินงานกับเกณฑ์มาตรฐาน</t>
  </si>
  <si>
    <t>Portfolio Performance : สรุปผลการดำเนินงานของพอร์ตการลงทุน</t>
  </si>
  <si>
    <t>© สงวนลิขสิทธิ์ พ.ศ. 2559 โดย A-Academy</t>
  </si>
  <si>
    <t>Asset Allocation History : ประวัติการปรับสัดส่วนการลงทุน</t>
  </si>
  <si>
    <t xml:space="preserve">เครื่องมือประกอบการศึกษาหลักสูตร DIY Portfolio (สร้างและบริหารพอร์ตกองทุนรวมด้วยตนเอง) </t>
  </si>
  <si>
    <t>เครื่องมือประกอบการศึกษาหลักสูตร DIY Portfolio (สร้างและบริหารพอร์ตกองทุนรวมด้วยตนเอง) © สงวนลิขสิทธิ์ พ.ศ. 2559 โดย A-Academy</t>
  </si>
  <si>
    <t>TMB</t>
  </si>
  <si>
    <t>Nomura</t>
  </si>
  <si>
    <t>K-FIXED</t>
  </si>
  <si>
    <t>CIMB-PRINCIPAL GIF</t>
  </si>
  <si>
    <t>TMBGOLDS</t>
  </si>
  <si>
    <t>Fund</t>
  </si>
  <si>
    <t>เงินปันผล</t>
  </si>
  <si>
    <t>Port Weight</t>
  </si>
  <si>
    <t>Portfolio Return</t>
  </si>
  <si>
    <t>Benchmark Portfolio Return</t>
  </si>
  <si>
    <t>บัญชีสะสมทรัพย์ : เงินปันผล</t>
  </si>
  <si>
    <t>บัญชีสะสมทรัพย์ : เงินลงทุนเพิ่ม</t>
  </si>
  <si>
    <t>Performance Attribution : NAV-to-NAV</t>
  </si>
  <si>
    <t>ค่าสะสม</t>
  </si>
  <si>
    <t>Cumulative Return</t>
  </si>
  <si>
    <t>Date</t>
  </si>
  <si>
    <t>US Stock</t>
  </si>
  <si>
    <t>Gold</t>
  </si>
  <si>
    <t>Benchmark Portfolio</t>
  </si>
  <si>
    <t>Actual Portfolio</t>
  </si>
  <si>
    <t>ThaiBMA 1-3Y Gov. Bond</t>
  </si>
  <si>
    <t>Property</t>
  </si>
  <si>
    <t>Asset Class</t>
  </si>
  <si>
    <t>Fund / Index</t>
  </si>
  <si>
    <t>Return</t>
  </si>
  <si>
    <t>Total</t>
  </si>
  <si>
    <t>TMBPIPF</t>
  </si>
  <si>
    <t>KFDYNAMIC</t>
  </si>
  <si>
    <t xml:space="preserve"> เริ่มปลาย ส.ค.</t>
  </si>
  <si>
    <t>ผลตอบแทน</t>
  </si>
  <si>
    <t>ปี</t>
  </si>
  <si>
    <t>2559 / 2016</t>
  </si>
  <si>
    <t>2560 / 2017</t>
  </si>
  <si>
    <t>ผลตอบแทนสะสม</t>
  </si>
  <si>
    <t>(กรณีกองต่างประเทศใช้ NAV และ Benchmark ที่ประกาศ ณ สิ้นวันทำการดังกล่าว)</t>
  </si>
  <si>
    <t xml:space="preserve"> เต็มปี</t>
  </si>
  <si>
    <t>2561 / 2018</t>
  </si>
  <si>
    <t>CIMB-PRINCIPAL GOPP-A</t>
  </si>
  <si>
    <t>1AMSET50-RA</t>
  </si>
  <si>
    <t>SAA</t>
  </si>
  <si>
    <t>Average
Weight</t>
  </si>
  <si>
    <t>Average
Difference</t>
  </si>
  <si>
    <t>Asset
Return</t>
  </si>
  <si>
    <t>Overweight</t>
  </si>
  <si>
    <t>Underweight</t>
  </si>
  <si>
    <t>Neutral</t>
  </si>
  <si>
    <t>Allocation Effect</t>
  </si>
  <si>
    <t>Selection Effect</t>
  </si>
  <si>
    <t>CIMB-PRINCIPAL iPROP-A</t>
  </si>
  <si>
    <t xml:space="preserve"> ถึงเดือน ม.ค. </t>
  </si>
  <si>
    <t>PF&amp;REIT TRI
(M-Property ก่อน 2019)</t>
  </si>
  <si>
    <t>PF&amp;REIT TRI</t>
  </si>
  <si>
    <t>Change Log</t>
  </si>
  <si>
    <t>เปลี่ยนกองจาก TMBPIPF เป็น CIMB-PRINCIPAL iPROP-A</t>
  </si>
  <si>
    <t>% Return</t>
  </si>
  <si>
    <t>ASP-ASIAN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</si>
</sst>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.00_ ;\-#,##0.00\ "/>
    <numFmt numFmtId="166" formatCode="d/mm/yyyy;@"/>
    <numFmt numFmtId="167" formatCode="#,##0.0000"/>
    <numFmt numFmtId="168" formatCode="[$-409]d\-mmm\-yyyy;@"/>
    <numFmt numFmtId="169" formatCode="#,##0.000"/>
    <numFmt numFmtId="170" formatCode="B1mmm\-yy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0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4"/>
      <color theme="0"/>
      <name val="Cordia New"/>
      <family val="2"/>
    </font>
    <font>
      <sz val="14"/>
      <color theme="1"/>
      <name val="Browallia New"/>
      <family val="2"/>
    </font>
    <font>
      <b/>
      <sz val="14"/>
      <color theme="0"/>
      <name val="Browallia New"/>
      <family val="2"/>
    </font>
    <font>
      <b/>
      <sz val="14"/>
      <color theme="1"/>
      <name val="Browallia New"/>
      <family val="2"/>
    </font>
    <font>
      <sz val="6"/>
      <color rgb="FF000000"/>
      <name val="Tahoma"/>
      <family val="2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14"/>
      <color theme="0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14"/>
      <color theme="0"/>
      <name val="Cord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164" fontId="3" fillId="4" borderId="1" xfId="2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4" fontId="3" fillId="4" borderId="1" xfId="2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/>
    <xf numFmtId="164" fontId="2" fillId="5" borderId="1" xfId="2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3" fillId="4" borderId="0" xfId="0" applyFont="1" applyFill="1"/>
    <xf numFmtId="4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wrapText="1"/>
    </xf>
    <xf numFmtId="10" fontId="3" fillId="4" borderId="1" xfId="2" applyNumberFormat="1" applyFont="1" applyFill="1" applyBorder="1" applyAlignment="1">
      <alignment horizontal="center"/>
    </xf>
    <xf numFmtId="10" fontId="2" fillId="5" borderId="1" xfId="2" applyNumberFormat="1" applyFont="1" applyFill="1" applyBorder="1" applyAlignment="1">
      <alignment horizontal="center"/>
    </xf>
    <xf numFmtId="10" fontId="3" fillId="4" borderId="1" xfId="2" applyNumberFormat="1" applyFont="1" applyFill="1" applyBorder="1" applyAlignment="1">
      <alignment horizontal="center" vertical="center"/>
    </xf>
    <xf numFmtId="0" fontId="6" fillId="0" borderId="0" xfId="0" applyFont="1"/>
    <xf numFmtId="14" fontId="7" fillId="5" borderId="2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164" fontId="6" fillId="0" borderId="1" xfId="2" applyNumberFormat="1" applyFont="1" applyFill="1" applyBorder="1" applyAlignment="1">
      <alignment horizontal="center" vertical="center"/>
    </xf>
    <xf numFmtId="10" fontId="6" fillId="0" borderId="1" xfId="2" applyNumberFormat="1" applyFont="1" applyFill="1" applyBorder="1" applyAlignment="1">
      <alignment horizontal="center" vertical="center"/>
    </xf>
    <xf numFmtId="0" fontId="9" fillId="0" borderId="0" xfId="0" applyFont="1"/>
    <xf numFmtId="14" fontId="7" fillId="3" borderId="2" xfId="0" applyNumberFormat="1" applyFont="1" applyFill="1" applyBorder="1" applyAlignment="1">
      <alignment horizontal="center"/>
    </xf>
    <xf numFmtId="10" fontId="8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horizontal="right" indent="1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0" fontId="8" fillId="0" borderId="1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166" fontId="3" fillId="4" borderId="3" xfId="0" applyNumberFormat="1" applyFont="1" applyFill="1" applyBorder="1" applyAlignment="1">
      <alignment horizontal="center" vertical="center"/>
    </xf>
    <xf numFmtId="10" fontId="3" fillId="4" borderId="3" xfId="2" applyNumberFormat="1" applyFont="1" applyFill="1" applyBorder="1" applyAlignment="1">
      <alignment horizontal="center" vertical="center"/>
    </xf>
    <xf numFmtId="166" fontId="3" fillId="4" borderId="5" xfId="0" applyNumberFormat="1" applyFont="1" applyFill="1" applyBorder="1" applyAlignment="1">
      <alignment horizontal="center" vertical="center"/>
    </xf>
    <xf numFmtId="10" fontId="3" fillId="4" borderId="5" xfId="2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/>
    </xf>
    <xf numFmtId="10" fontId="3" fillId="4" borderId="3" xfId="2" applyNumberFormat="1" applyFont="1" applyFill="1" applyBorder="1" applyAlignment="1">
      <alignment horizontal="center"/>
    </xf>
    <xf numFmtId="167" fontId="3" fillId="4" borderId="3" xfId="0" applyNumberFormat="1" applyFont="1" applyFill="1" applyBorder="1" applyAlignment="1">
      <alignment horizontal="center"/>
    </xf>
    <xf numFmtId="4" fontId="3" fillId="4" borderId="3" xfId="2" applyNumberFormat="1" applyFont="1" applyFill="1" applyBorder="1" applyAlignment="1">
      <alignment horizontal="center" vertical="center"/>
    </xf>
    <xf numFmtId="4" fontId="3" fillId="4" borderId="5" xfId="2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/>
    </xf>
    <xf numFmtId="10" fontId="3" fillId="4" borderId="5" xfId="2" applyNumberFormat="1" applyFont="1" applyFill="1" applyBorder="1" applyAlignment="1">
      <alignment horizontal="center"/>
    </xf>
    <xf numFmtId="167" fontId="3" fillId="4" borderId="5" xfId="0" applyNumberFormat="1" applyFont="1" applyFill="1" applyBorder="1" applyAlignment="1">
      <alignment horizontal="center"/>
    </xf>
    <xf numFmtId="164" fontId="3" fillId="4" borderId="3" xfId="2" applyNumberFormat="1" applyFont="1" applyFill="1" applyBorder="1" applyAlignment="1">
      <alignment horizontal="center"/>
    </xf>
    <xf numFmtId="164" fontId="3" fillId="4" borderId="5" xfId="2" applyNumberFormat="1" applyFont="1" applyFill="1" applyBorder="1" applyAlignment="1">
      <alignment horizontal="center"/>
    </xf>
    <xf numFmtId="10" fontId="3" fillId="4" borderId="0" xfId="2" applyNumberFormat="1" applyFont="1" applyFill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center" vertical="center"/>
    </xf>
    <xf numFmtId="10" fontId="6" fillId="0" borderId="2" xfId="2" applyNumberFormat="1" applyFont="1" applyFill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4" borderId="0" xfId="0" applyFont="1" applyFill="1"/>
    <xf numFmtId="0" fontId="11" fillId="4" borderId="0" xfId="0" applyFont="1" applyFill="1"/>
    <xf numFmtId="0" fontId="12" fillId="5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165" fontId="11" fillId="7" borderId="1" xfId="1" applyNumberFormat="1" applyFont="1" applyFill="1" applyBorder="1" applyAlignment="1">
      <alignment horizontal="right" vertical="center" indent="1"/>
    </xf>
    <xf numFmtId="165" fontId="11" fillId="4" borderId="1" xfId="1" applyNumberFormat="1" applyFont="1" applyFill="1" applyBorder="1" applyAlignment="1">
      <alignment horizontal="right" vertical="center" indent="1"/>
    </xf>
    <xf numFmtId="10" fontId="11" fillId="7" borderId="1" xfId="2" applyNumberFormat="1" applyFont="1" applyFill="1" applyBorder="1" applyAlignment="1">
      <alignment horizontal="center" vertical="center"/>
    </xf>
    <xf numFmtId="10" fontId="11" fillId="4" borderId="1" xfId="2" applyNumberFormat="1" applyFont="1" applyFill="1" applyBorder="1" applyAlignment="1">
      <alignment horizontal="center" vertical="center"/>
    </xf>
    <xf numFmtId="166" fontId="11" fillId="4" borderId="5" xfId="0" applyNumberFormat="1" applyFont="1" applyFill="1" applyBorder="1" applyAlignment="1">
      <alignment horizontal="center" vertical="center"/>
    </xf>
    <xf numFmtId="165" fontId="11" fillId="4" borderId="5" xfId="1" applyNumberFormat="1" applyFont="1" applyFill="1" applyBorder="1" applyAlignment="1">
      <alignment horizontal="right" vertical="center" indent="1"/>
    </xf>
    <xf numFmtId="10" fontId="11" fillId="4" borderId="5" xfId="2" applyNumberFormat="1" applyFont="1" applyFill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165" fontId="11" fillId="4" borderId="3" xfId="1" applyNumberFormat="1" applyFont="1" applyFill="1" applyBorder="1" applyAlignment="1">
      <alignment horizontal="right" vertical="center" indent="1"/>
    </xf>
    <xf numFmtId="10" fontId="11" fillId="4" borderId="3" xfId="2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right" vertical="center" indent="1"/>
    </xf>
    <xf numFmtId="165" fontId="12" fillId="3" borderId="1" xfId="0" applyNumberFormat="1" applyFont="1" applyFill="1" applyBorder="1" applyAlignment="1">
      <alignment horizontal="right" vertical="center" indent="1"/>
    </xf>
    <xf numFmtId="165" fontId="12" fillId="5" borderId="1" xfId="0" applyNumberFormat="1" applyFont="1" applyFill="1" applyBorder="1" applyAlignment="1">
      <alignment horizontal="right" vertical="center" indent="1"/>
    </xf>
    <xf numFmtId="10" fontId="2" fillId="5" borderId="1" xfId="2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3" fillId="4" borderId="0" xfId="0" applyFont="1" applyFill="1" applyAlignment="1">
      <alignment horizontal="left" indent="1"/>
    </xf>
    <xf numFmtId="2" fontId="14" fillId="4" borderId="0" xfId="0" applyNumberFormat="1" applyFont="1" applyFill="1"/>
    <xf numFmtId="0" fontId="14" fillId="4" borderId="0" xfId="0" applyFont="1" applyFill="1" applyAlignment="1">
      <alignment vertical="center"/>
    </xf>
    <xf numFmtId="167" fontId="14" fillId="4" borderId="1" xfId="0" applyNumberFormat="1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  <xf numFmtId="4" fontId="14" fillId="4" borderId="1" xfId="0" applyNumberFormat="1" applyFont="1" applyFill="1" applyBorder="1" applyAlignment="1">
      <alignment horizontal="right" vertical="center" indent="1"/>
    </xf>
    <xf numFmtId="164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14" fillId="8" borderId="1" xfId="0" applyNumberFormat="1" applyFont="1" applyFill="1" applyBorder="1" applyAlignment="1">
      <alignment horizontal="center" vertical="center"/>
    </xf>
    <xf numFmtId="167" fontId="14" fillId="6" borderId="1" xfId="0" applyNumberFormat="1" applyFont="1" applyFill="1" applyBorder="1" applyAlignment="1">
      <alignment horizontal="left" vertical="center" indent="1"/>
    </xf>
    <xf numFmtId="0" fontId="14" fillId="6" borderId="1" xfId="0" applyFont="1" applyFill="1" applyBorder="1" applyAlignment="1">
      <alignment horizontal="left" vertical="center" indent="1"/>
    </xf>
    <xf numFmtId="164" fontId="14" fillId="6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indent="1"/>
    </xf>
    <xf numFmtId="4" fontId="15" fillId="5" borderId="1" xfId="0" applyNumberFormat="1" applyFont="1" applyFill="1" applyBorder="1" applyAlignment="1">
      <alignment horizontal="right" vertical="center" indent="1"/>
    </xf>
    <xf numFmtId="164" fontId="15" fillId="5" borderId="1" xfId="0" applyNumberFormat="1" applyFont="1" applyFill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center" vertical="center"/>
    </xf>
    <xf numFmtId="9" fontId="15" fillId="5" borderId="1" xfId="2" applyFont="1" applyFill="1" applyBorder="1" applyAlignment="1">
      <alignment horizontal="center" vertical="center"/>
    </xf>
    <xf numFmtId="4" fontId="15" fillId="5" borderId="1" xfId="2" applyNumberFormat="1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center" vertical="center"/>
    </xf>
    <xf numFmtId="167" fontId="3" fillId="6" borderId="1" xfId="0" applyNumberFormat="1" applyFont="1" applyFill="1" applyBorder="1" applyAlignment="1">
      <alignment horizontal="right" vertical="center" indent="1"/>
    </xf>
    <xf numFmtId="167" fontId="3" fillId="4" borderId="1" xfId="0" applyNumberFormat="1" applyFont="1" applyFill="1" applyBorder="1" applyAlignment="1">
      <alignment horizontal="right" vertical="center" indent="1"/>
    </xf>
    <xf numFmtId="0" fontId="3" fillId="6" borderId="1" xfId="0" applyFont="1" applyFill="1" applyBorder="1" applyAlignment="1">
      <alignment horizontal="left" vertical="center" indent="1"/>
    </xf>
    <xf numFmtId="0" fontId="11" fillId="4" borderId="6" xfId="0" applyFont="1" applyFill="1" applyBorder="1" applyAlignment="1"/>
    <xf numFmtId="0" fontId="11" fillId="4" borderId="0" xfId="0" applyFont="1" applyFill="1" applyBorder="1" applyAlignment="1"/>
    <xf numFmtId="0" fontId="3" fillId="4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/>
    </xf>
    <xf numFmtId="167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right" vertical="center" indent="1"/>
    </xf>
    <xf numFmtId="167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4" fontId="3" fillId="4" borderId="5" xfId="2" applyNumberFormat="1" applyFont="1" applyFill="1" applyBorder="1" applyAlignment="1">
      <alignment horizontal="center" vertical="center"/>
    </xf>
    <xf numFmtId="4" fontId="3" fillId="4" borderId="1" xfId="3" applyNumberFormat="1" applyFont="1" applyFill="1" applyBorder="1" applyAlignment="1">
      <alignment horizontal="center"/>
    </xf>
    <xf numFmtId="10" fontId="3" fillId="4" borderId="1" xfId="4" applyNumberFormat="1" applyFont="1" applyFill="1" applyBorder="1" applyAlignment="1">
      <alignment horizontal="center"/>
    </xf>
    <xf numFmtId="167" fontId="3" fillId="4" borderId="1" xfId="3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left"/>
    </xf>
    <xf numFmtId="4" fontId="14" fillId="4" borderId="1" xfId="0" applyNumberFormat="1" applyFont="1" applyFill="1" applyBorder="1" applyAlignment="1">
      <alignment horizontal="right" vertical="center" indent="1"/>
    </xf>
    <xf numFmtId="164" fontId="1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  <xf numFmtId="164" fontId="6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  <xf numFmtId="166" fontId="3" fillId="0" borderId="5" xfId="3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/>
    </xf>
    <xf numFmtId="10" fontId="3" fillId="0" borderId="5" xfId="4" applyNumberFormat="1" applyFont="1" applyFill="1" applyBorder="1" applyAlignment="1">
      <alignment horizontal="center"/>
    </xf>
    <xf numFmtId="10" fontId="3" fillId="4" borderId="5" xfId="4" applyNumberFormat="1" applyFont="1" applyFill="1" applyBorder="1" applyAlignment="1">
      <alignment horizontal="center"/>
    </xf>
    <xf numFmtId="4" fontId="3" fillId="0" borderId="5" xfId="3" applyNumberFormat="1" applyFont="1" applyFill="1" applyBorder="1" applyAlignment="1">
      <alignment horizontal="center"/>
    </xf>
    <xf numFmtId="166" fontId="3" fillId="4" borderId="3" xfId="3" applyNumberFormat="1" applyFont="1" applyFill="1" applyBorder="1" applyAlignment="1">
      <alignment horizontal="center" vertical="center"/>
    </xf>
    <xf numFmtId="10" fontId="3" fillId="4" borderId="3" xfId="4" applyNumberFormat="1" applyFont="1" applyFill="1" applyBorder="1" applyAlignment="1">
      <alignment horizontal="center"/>
    </xf>
    <xf numFmtId="4" fontId="3" fillId="4" borderId="3" xfId="3" applyNumberFormat="1" applyFont="1" applyFill="1" applyBorder="1" applyAlignment="1">
      <alignment horizontal="center"/>
    </xf>
    <xf numFmtId="43" fontId="3" fillId="4" borderId="0" xfId="1" applyFont="1" applyFill="1"/>
    <xf numFmtId="4" fontId="6" fillId="4" borderId="2" xfId="0" applyNumberFormat="1" applyFont="1" applyFill="1" applyBorder="1" applyAlignment="1">
      <alignment horizontal="center" vertical="center"/>
    </xf>
    <xf numFmtId="170" fontId="6" fillId="0" borderId="0" xfId="0" applyNumberFormat="1" applyFont="1" applyAlignment="1">
      <alignment horizontal="left"/>
    </xf>
    <xf numFmtId="4" fontId="14" fillId="4" borderId="1" xfId="2" applyNumberFormat="1" applyFont="1" applyFill="1" applyBorder="1" applyAlignment="1">
      <alignment horizontal="right" vertical="center" indent="1"/>
    </xf>
    <xf numFmtId="4" fontId="14" fillId="4" borderId="1" xfId="0" applyNumberFormat="1" applyFont="1" applyFill="1" applyBorder="1" applyAlignment="1">
      <alignment horizontal="right" vertical="center" indent="1"/>
    </xf>
    <xf numFmtId="0" fontId="15" fillId="11" borderId="1" xfId="0" applyFont="1" applyFill="1" applyBorder="1" applyAlignment="1">
      <alignment horizontal="center" vertical="center"/>
    </xf>
    <xf numFmtId="4" fontId="14" fillId="6" borderId="1" xfId="2" applyNumberFormat="1" applyFont="1" applyFill="1" applyBorder="1" applyAlignment="1">
      <alignment horizontal="right" vertical="center" indent="1"/>
    </xf>
    <xf numFmtId="0" fontId="13" fillId="10" borderId="1" xfId="0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14" fillId="6" borderId="1" xfId="2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  <xf numFmtId="0" fontId="14" fillId="6" borderId="1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4" fontId="3" fillId="8" borderId="1" xfId="2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10" fontId="6" fillId="0" borderId="2" xfId="2" applyNumberFormat="1" applyFont="1" applyFill="1" applyBorder="1" applyAlignment="1">
      <alignment horizontal="center" vertical="center"/>
    </xf>
    <xf numFmtId="10" fontId="6" fillId="0" borderId="3" xfId="2" applyNumberFormat="1" applyFont="1" applyFill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9" fontId="6" fillId="4" borderId="2" xfId="0" applyNumberFormat="1" applyFont="1" applyFill="1" applyBorder="1" applyAlignment="1">
      <alignment horizontal="center" vertical="center"/>
    </xf>
    <xf numFmtId="169" fontId="6" fillId="4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center" vertical="center"/>
    </xf>
    <xf numFmtId="10" fontId="6" fillId="0" borderId="4" xfId="2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BFD0C82E-1FFE-4D71-8F97-BD77C41E8271}"/>
    <cellStyle name="Percent" xfId="2" builtinId="5"/>
    <cellStyle name="Percent 3" xfId="4" xr:uid="{656D4F74-E818-4B3A-95AD-64ADD238306D}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66CCFF"/>
      <color rgb="FF0033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en-US" b="1"/>
              <a:t>Portfolio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04599870040066E-2"/>
          <c:y val="0.14922938454359144"/>
          <c:w val="0.84286201654802262"/>
          <c:h val="0.58423859270635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'3. Benchmark'!$E$4</c:f>
              <c:strCache>
                <c:ptCount val="1"/>
                <c:pt idx="0">
                  <c:v>Portfolio</c:v>
                </c:pt>
              </c:strCache>
            </c:strRef>
          </c:tx>
          <c:spPr>
            <a:ln w="2857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6-40D1-8A0F-D9DEC7C5F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'3. Benchmark'!$A$5:$A$45</c:f>
              <c:numCache>
                <c:formatCode>d/mm/yyyy;@</c:formatCode>
                <c:ptCount val="41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xVal>
          <c:yVal>
            <c:numRef>
              <c:f>'3. Benchmark'!$E$5:$E$45</c:f>
              <c:numCache>
                <c:formatCode>#,##0.00</c:formatCode>
                <c:ptCount val="41"/>
                <c:pt idx="0">
                  <c:v>100</c:v>
                </c:pt>
                <c:pt idx="1">
                  <c:v>99.279429491949998</c:v>
                </c:pt>
                <c:pt idx="2">
                  <c:v>99.632791936791961</c:v>
                </c:pt>
                <c:pt idx="3">
                  <c:v>99.385708873616053</c:v>
                </c:pt>
                <c:pt idx="4">
                  <c:v>99.512148382658367</c:v>
                </c:pt>
                <c:pt idx="5">
                  <c:v>100.16863907316495</c:v>
                </c:pt>
                <c:pt idx="6">
                  <c:v>99.890748100506272</c:v>
                </c:pt>
                <c:pt idx="7">
                  <c:v>99.529215357685118</c:v>
                </c:pt>
                <c:pt idx="8">
                  <c:v>100.0987549224934</c:v>
                </c:pt>
                <c:pt idx="9">
                  <c:v>99.761318623498369</c:v>
                </c:pt>
                <c:pt idx="10">
                  <c:v>100.60906606748229</c:v>
                </c:pt>
                <c:pt idx="11">
                  <c:v>101.97732076554722</c:v>
                </c:pt>
                <c:pt idx="12">
                  <c:v>103.37598260811555</c:v>
                </c:pt>
                <c:pt idx="13">
                  <c:v>105.15872224625093</c:v>
                </c:pt>
                <c:pt idx="14">
                  <c:v>108.13441245793794</c:v>
                </c:pt>
                <c:pt idx="15">
                  <c:v>107.35563245811336</c:v>
                </c:pt>
                <c:pt idx="16">
                  <c:v>109.54513542326868</c:v>
                </c:pt>
                <c:pt idx="17">
                  <c:v>112.20026546945809</c:v>
                </c:pt>
                <c:pt idx="18">
                  <c:v>110.12403363123784</c:v>
                </c:pt>
                <c:pt idx="19">
                  <c:v>108.09670740322935</c:v>
                </c:pt>
                <c:pt idx="20">
                  <c:v>108.60738502013049</c:v>
                </c:pt>
                <c:pt idx="21">
                  <c:v>107.74098830821396</c:v>
                </c:pt>
                <c:pt idx="22">
                  <c:v>104.99923446666976</c:v>
                </c:pt>
                <c:pt idx="23">
                  <c:v>106.51724924410048</c:v>
                </c:pt>
                <c:pt idx="24">
                  <c:v>106.99166194730023</c:v>
                </c:pt>
                <c:pt idx="25">
                  <c:v>107.35698569217872</c:v>
                </c:pt>
                <c:pt idx="26">
                  <c:v>102.70772106701349</c:v>
                </c:pt>
                <c:pt idx="27">
                  <c:v>103.48548148746863</c:v>
                </c:pt>
                <c:pt idx="28">
                  <c:v>101.64398976788308</c:v>
                </c:pt>
                <c:pt idx="29">
                  <c:v>103.80415180392519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5-418B-A169-5A83EC397D4C}"/>
            </c:ext>
          </c:extLst>
        </c:ser>
        <c:ser>
          <c:idx val="1"/>
          <c:order val="1"/>
          <c:tx>
            <c:strRef>
              <c:f>'3. Benchmark'!$F$4</c:f>
              <c:strCache>
                <c:ptCount val="1"/>
                <c:pt idx="0">
                  <c:v>Benchmark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6-40D1-8A0F-D9DEC7C5F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'3. Benchmark'!$A$5:$A$45</c:f>
              <c:numCache>
                <c:formatCode>d/mm/yyyy;@</c:formatCode>
                <c:ptCount val="41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xVal>
          <c:yVal>
            <c:numRef>
              <c:f>'3. Benchmark'!$F$5:$F$45</c:f>
              <c:numCache>
                <c:formatCode>#,##0.00</c:formatCode>
                <c:ptCount val="41"/>
                <c:pt idx="0">
                  <c:v>100</c:v>
                </c:pt>
                <c:pt idx="1">
                  <c:v>99.105701656786565</c:v>
                </c:pt>
                <c:pt idx="2">
                  <c:v>98.567682819767157</c:v>
                </c:pt>
                <c:pt idx="3">
                  <c:v>98.685147579091364</c:v>
                </c:pt>
                <c:pt idx="4">
                  <c:v>98.899399310185643</c:v>
                </c:pt>
                <c:pt idx="5">
                  <c:v>100.69711194260023</c:v>
                </c:pt>
                <c:pt idx="6">
                  <c:v>101.58712806203532</c:v>
                </c:pt>
                <c:pt idx="7">
                  <c:v>101.68712086386171</c:v>
                </c:pt>
                <c:pt idx="8">
                  <c:v>101.44061148399612</c:v>
                </c:pt>
                <c:pt idx="9">
                  <c:v>101.75426022807736</c:v>
                </c:pt>
                <c:pt idx="10">
                  <c:v>101.70291280727324</c:v>
                </c:pt>
                <c:pt idx="11">
                  <c:v>102.62747296663208</c:v>
                </c:pt>
                <c:pt idx="12">
                  <c:v>104.60018688194161</c:v>
                </c:pt>
                <c:pt idx="13">
                  <c:v>107.71040463927726</c:v>
                </c:pt>
                <c:pt idx="14">
                  <c:v>109.62147340374982</c:v>
                </c:pt>
                <c:pt idx="15">
                  <c:v>109.91999103948602</c:v>
                </c:pt>
                <c:pt idx="16">
                  <c:v>112.20627322846111</c:v>
                </c:pt>
                <c:pt idx="17">
                  <c:v>115.99907116733534</c:v>
                </c:pt>
                <c:pt idx="18">
                  <c:v>115.52145934835265</c:v>
                </c:pt>
                <c:pt idx="19">
                  <c:v>113.8830032459545</c:v>
                </c:pt>
                <c:pt idx="20">
                  <c:v>114.79410315025423</c:v>
                </c:pt>
                <c:pt idx="21">
                  <c:v>114.79496111033534</c:v>
                </c:pt>
                <c:pt idx="22">
                  <c:v>111.25305265821359</c:v>
                </c:pt>
                <c:pt idx="23">
                  <c:v>114.95953885071238</c:v>
                </c:pt>
                <c:pt idx="24">
                  <c:v>117.42354358812545</c:v>
                </c:pt>
                <c:pt idx="25">
                  <c:v>118.82232363551634</c:v>
                </c:pt>
                <c:pt idx="26">
                  <c:v>114.86402530595583</c:v>
                </c:pt>
                <c:pt idx="27">
                  <c:v>115.12244002885878</c:v>
                </c:pt>
                <c:pt idx="28">
                  <c:v>111.87156021556261</c:v>
                </c:pt>
                <c:pt idx="29">
                  <c:v>116.25466678365312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5-418B-A169-5A83EC397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36024"/>
        <c:axId val="220431712"/>
      </c:scatterChart>
      <c:valAx>
        <c:axId val="220436024"/>
        <c:scaling>
          <c:orientation val="minMax"/>
          <c:min val="426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220431712"/>
        <c:crosses val="autoZero"/>
        <c:crossBetween val="midCat"/>
        <c:majorUnit val="30"/>
      </c:valAx>
      <c:valAx>
        <c:axId val="220431712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220436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50160330425833"/>
          <c:y val="0.88689189400220181"/>
          <c:w val="0.30299663814536781"/>
          <c:h val="7.462676478670592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>
          <a:solidFill>
            <a:schemeClr val="tx1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en-US" b="1"/>
              <a:t>Portfolio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04599870040066E-2"/>
          <c:y val="0.14922938454359144"/>
          <c:w val="0.84286201654802262"/>
          <c:h val="0.58423859270635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'3.1 Benchmark (2019)'!$E$4</c:f>
              <c:strCache>
                <c:ptCount val="1"/>
                <c:pt idx="0">
                  <c:v>Portfolio</c:v>
                </c:pt>
              </c:strCache>
            </c:strRef>
          </c:tx>
          <c:spPr>
            <a:ln w="2857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xVal>
            <c:numRef>
              <c:f>'3.1 Benchmark (2019)'!$A$5:$A$17</c:f>
              <c:numCache>
                <c:formatCode>d/mm/yyyy;@</c:formatCode>
                <c:ptCount val="13"/>
                <c:pt idx="0">
                  <c:v>43462</c:v>
                </c:pt>
                <c:pt idx="1">
                  <c:v>43496</c:v>
                </c:pt>
              </c:numCache>
            </c:numRef>
          </c:xVal>
          <c:yVal>
            <c:numRef>
              <c:f>'3.1 Benchmark (2019)'!$E$5:$E$17</c:f>
              <c:numCache>
                <c:formatCode>#,##0.00</c:formatCode>
                <c:ptCount val="13"/>
                <c:pt idx="0">
                  <c:v>100</c:v>
                </c:pt>
                <c:pt idx="1">
                  <c:v>102.12522357787716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E9-4D55-8A60-2FB2B430BEEB}"/>
            </c:ext>
          </c:extLst>
        </c:ser>
        <c:ser>
          <c:idx val="1"/>
          <c:order val="1"/>
          <c:tx>
            <c:strRef>
              <c:f>'3.1 Benchmark (2019)'!$F$4</c:f>
              <c:strCache>
                <c:ptCount val="1"/>
                <c:pt idx="0">
                  <c:v>Benchmark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'3.1 Benchmark (2019)'!$A$5:$A$17</c:f>
              <c:numCache>
                <c:formatCode>d/mm/yyyy;@</c:formatCode>
                <c:ptCount val="13"/>
                <c:pt idx="0">
                  <c:v>43462</c:v>
                </c:pt>
                <c:pt idx="1">
                  <c:v>43496</c:v>
                </c:pt>
              </c:numCache>
            </c:numRef>
          </c:xVal>
          <c:yVal>
            <c:numRef>
              <c:f>'3.1 Benchmark (2019)'!$F$5:$F$17</c:f>
              <c:numCache>
                <c:formatCode>#,##0.00</c:formatCode>
                <c:ptCount val="13"/>
                <c:pt idx="0">
                  <c:v>100</c:v>
                </c:pt>
                <c:pt idx="1">
                  <c:v>103.91798108441932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E9-4D55-8A60-2FB2B430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36024"/>
        <c:axId val="220431712"/>
      </c:scatterChart>
      <c:valAx>
        <c:axId val="220436024"/>
        <c:scaling>
          <c:orientation val="minMax"/>
          <c:max val="43830"/>
          <c:min val="4346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220431712"/>
        <c:crosses val="autoZero"/>
        <c:crossBetween val="midCat"/>
        <c:majorUnit val="30"/>
      </c:valAx>
      <c:valAx>
        <c:axId val="220431712"/>
        <c:scaling>
          <c:orientation val="minMax"/>
          <c:max val="106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22043602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50160330425833"/>
          <c:y val="0.88689189400220181"/>
          <c:w val="0.30299663814536781"/>
          <c:h val="7.462676478670592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>
          <a:solidFill>
            <a:schemeClr val="tx1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en-SG" b="1"/>
              <a:t>Asset Allocation</a:t>
            </a:r>
            <a:r>
              <a:rPr lang="th-TH" b="1"/>
              <a:t> </a:t>
            </a:r>
            <a:r>
              <a:rPr lang="en-US" b="1"/>
              <a:t>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'4. AA History'!$B$3</c:f>
              <c:strCache>
                <c:ptCount val="1"/>
                <c:pt idx="0">
                  <c:v>Thai Bond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'4. AA History'!$A$4:$A$44</c:f>
              <c:numCache>
                <c:formatCode>d/mm/yyyy;@</c:formatCode>
                <c:ptCount val="41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'4. AA History'!$B$4:$B$44</c:f>
              <c:numCache>
                <c:formatCode>0.0%</c:formatCode>
                <c:ptCount val="41"/>
                <c:pt idx="0">
                  <c:v>0.25</c:v>
                </c:pt>
                <c:pt idx="1">
                  <c:v>0.27253131193417246</c:v>
                </c:pt>
                <c:pt idx="2">
                  <c:v>0.26321695234706488</c:v>
                </c:pt>
                <c:pt idx="3">
                  <c:v>0.25760061387893973</c:v>
                </c:pt>
                <c:pt idx="4">
                  <c:v>0.25334468899276796</c:v>
                </c:pt>
                <c:pt idx="5">
                  <c:v>0.245</c:v>
                </c:pt>
                <c:pt idx="6">
                  <c:v>0.175278394113978</c:v>
                </c:pt>
                <c:pt idx="7">
                  <c:v>0.17410538185323118</c:v>
                </c:pt>
                <c:pt idx="8">
                  <c:v>0.17410538185323118</c:v>
                </c:pt>
                <c:pt idx="9">
                  <c:v>0.16529401176248931</c:v>
                </c:pt>
                <c:pt idx="10">
                  <c:v>0.16086436536211823</c:v>
                </c:pt>
                <c:pt idx="11">
                  <c:v>0.15608474850031162</c:v>
                </c:pt>
                <c:pt idx="12">
                  <c:v>0.15160931222621965</c:v>
                </c:pt>
                <c:pt idx="13">
                  <c:v>0.15218991156754147</c:v>
                </c:pt>
                <c:pt idx="14">
                  <c:v>0.1403482811044644</c:v>
                </c:pt>
                <c:pt idx="15">
                  <c:v>0.15603147789619276</c:v>
                </c:pt>
                <c:pt idx="16">
                  <c:v>0.16891705141537827</c:v>
                </c:pt>
                <c:pt idx="17">
                  <c:v>0.1610663136908268</c:v>
                </c:pt>
                <c:pt idx="18">
                  <c:v>0.17745272614636698</c:v>
                </c:pt>
                <c:pt idx="19">
                  <c:v>0.19583513246034001</c:v>
                </c:pt>
                <c:pt idx="20">
                  <c:v>0.34688154045945896</c:v>
                </c:pt>
                <c:pt idx="21">
                  <c:v>0.31295433089589919</c:v>
                </c:pt>
                <c:pt idx="22">
                  <c:v>0.38097196608988415</c:v>
                </c:pt>
                <c:pt idx="23">
                  <c:v>0.44144437917720314</c:v>
                </c:pt>
                <c:pt idx="24">
                  <c:v>0.31414005804929734</c:v>
                </c:pt>
                <c:pt idx="25">
                  <c:v>0.25258124243651681</c:v>
                </c:pt>
                <c:pt idx="26">
                  <c:v>0.25788299418276683</c:v>
                </c:pt>
                <c:pt idx="27">
                  <c:v>0.35421161787912081</c:v>
                </c:pt>
                <c:pt idx="28">
                  <c:v>0.37274435929739447</c:v>
                </c:pt>
                <c:pt idx="29">
                  <c:v>0.35807333970638833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B74-901F-FE9825E228CD}"/>
            </c:ext>
          </c:extLst>
        </c:ser>
        <c:ser>
          <c:idx val="5"/>
          <c:order val="1"/>
          <c:tx>
            <c:strRef>
              <c:f>'4. AA History'!$C$3</c:f>
              <c:strCache>
                <c:ptCount val="1"/>
                <c:pt idx="0">
                  <c:v>Foreign Bond</c:v>
                </c:pt>
              </c:strCache>
            </c:strRef>
          </c:tx>
          <c:spPr>
            <a:solidFill>
              <a:srgbClr val="66CCFF"/>
            </a:solidFill>
            <a:ln w="25400">
              <a:noFill/>
            </a:ln>
            <a:effectLst/>
          </c:spPr>
          <c:cat>
            <c:numRef>
              <c:f>'4. AA History'!$A$4:$A$44</c:f>
              <c:numCache>
                <c:formatCode>d/mm/yyyy;@</c:formatCode>
                <c:ptCount val="41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'4. AA History'!$C$4:$C$44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B74-901F-FE9825E228CD}"/>
            </c:ext>
          </c:extLst>
        </c:ser>
        <c:ser>
          <c:idx val="1"/>
          <c:order val="2"/>
          <c:tx>
            <c:strRef>
              <c:f>'4. AA History'!$D$3</c:f>
              <c:strCache>
                <c:ptCount val="1"/>
                <c:pt idx="0">
                  <c:v>Thai Property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numRef>
              <c:f>'4. AA History'!$A$4:$A$44</c:f>
              <c:numCache>
                <c:formatCode>d/mm/yyyy;@</c:formatCode>
                <c:ptCount val="41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'4. AA History'!$D$4:$D$44</c:f>
              <c:numCache>
                <c:formatCode>0.0%</c:formatCode>
                <c:ptCount val="41"/>
                <c:pt idx="0">
                  <c:v>0.25</c:v>
                </c:pt>
                <c:pt idx="1">
                  <c:v>0.24331218583027484</c:v>
                </c:pt>
                <c:pt idx="2">
                  <c:v>0.2426939520578564</c:v>
                </c:pt>
                <c:pt idx="3">
                  <c:v>0.23402319322375953</c:v>
                </c:pt>
                <c:pt idx="4">
                  <c:v>0.22276787240334134</c:v>
                </c:pt>
                <c:pt idx="5">
                  <c:v>0.22</c:v>
                </c:pt>
                <c:pt idx="6">
                  <c:v>0.21372911749243237</c:v>
                </c:pt>
                <c:pt idx="7">
                  <c:v>0.20588661590228516</c:v>
                </c:pt>
                <c:pt idx="8">
                  <c:v>0.19654067194738756</c:v>
                </c:pt>
                <c:pt idx="9">
                  <c:v>0.19156318479899945</c:v>
                </c:pt>
                <c:pt idx="10">
                  <c:v>0.18570362985994338</c:v>
                </c:pt>
                <c:pt idx="11">
                  <c:v>0.20176684172931872</c:v>
                </c:pt>
                <c:pt idx="12">
                  <c:v>0.20613117501722861</c:v>
                </c:pt>
                <c:pt idx="13">
                  <c:v>0.19578840759568064</c:v>
                </c:pt>
                <c:pt idx="14">
                  <c:v>0.18992867928029877</c:v>
                </c:pt>
                <c:pt idx="15">
                  <c:v>0.19059347338578722</c:v>
                </c:pt>
                <c:pt idx="16">
                  <c:v>0.18470566132263047</c:v>
                </c:pt>
                <c:pt idx="17">
                  <c:v>0.18033384863577462</c:v>
                </c:pt>
                <c:pt idx="18">
                  <c:v>0.17642317449845313</c:v>
                </c:pt>
                <c:pt idx="19">
                  <c:v>0.22833055569925803</c:v>
                </c:pt>
                <c:pt idx="20">
                  <c:v>0.22833055569925803</c:v>
                </c:pt>
                <c:pt idx="21">
                  <c:v>0.17221627963951128</c:v>
                </c:pt>
                <c:pt idx="22">
                  <c:v>0.16901616348121382</c:v>
                </c:pt>
                <c:pt idx="23">
                  <c:v>0.16854443223135487</c:v>
                </c:pt>
                <c:pt idx="24">
                  <c:v>0.22833055569925803</c:v>
                </c:pt>
                <c:pt idx="25">
                  <c:v>0.22088731874225936</c:v>
                </c:pt>
                <c:pt idx="26">
                  <c:v>0.2206552798134255</c:v>
                </c:pt>
                <c:pt idx="27">
                  <c:v>0.21974952069097314</c:v>
                </c:pt>
                <c:pt idx="28">
                  <c:v>0.21596364521093422</c:v>
                </c:pt>
                <c:pt idx="29">
                  <c:v>0.22833055569925803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B74-901F-FE9825E228CD}"/>
            </c:ext>
          </c:extLst>
        </c:ser>
        <c:ser>
          <c:idx val="2"/>
          <c:order val="3"/>
          <c:tx>
            <c:strRef>
              <c:f>'4. AA History'!$E$3</c:f>
              <c:strCache>
                <c:ptCount val="1"/>
                <c:pt idx="0">
                  <c:v>Thai Stock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'4. AA History'!$A$4:$A$44</c:f>
              <c:numCache>
                <c:formatCode>d/mm/yyyy;@</c:formatCode>
                <c:ptCount val="41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'4. AA History'!$E$4:$E$44</c:f>
              <c:numCache>
                <c:formatCode>0.0%</c:formatCode>
                <c:ptCount val="41"/>
                <c:pt idx="0">
                  <c:v>0.2</c:v>
                </c:pt>
                <c:pt idx="1">
                  <c:v>0.18968149096130077</c:v>
                </c:pt>
                <c:pt idx="2">
                  <c:v>0.19738638165585862</c:v>
                </c:pt>
                <c:pt idx="3">
                  <c:v>0.21984673458299647</c:v>
                </c:pt>
                <c:pt idx="4">
                  <c:v>0.21798978914499334</c:v>
                </c:pt>
                <c:pt idx="5">
                  <c:v>0.20799999999999999</c:v>
                </c:pt>
                <c:pt idx="6">
                  <c:v>0.24017770905079516</c:v>
                </c:pt>
                <c:pt idx="7">
                  <c:v>0.23547603404563844</c:v>
                </c:pt>
                <c:pt idx="8">
                  <c:v>0.248</c:v>
                </c:pt>
                <c:pt idx="9">
                  <c:v>0.24538672695729083</c:v>
                </c:pt>
                <c:pt idx="10">
                  <c:v>0.26585158691923261</c:v>
                </c:pt>
                <c:pt idx="11">
                  <c:v>0.25882612168045638</c:v>
                </c:pt>
                <c:pt idx="12">
                  <c:v>0.26822843541730917</c:v>
                </c:pt>
                <c:pt idx="13">
                  <c:v>0.28917004699471349</c:v>
                </c:pt>
                <c:pt idx="14">
                  <c:v>0.31706434223996133</c:v>
                </c:pt>
                <c:pt idx="15">
                  <c:v>0.30023525280100116</c:v>
                </c:pt>
                <c:pt idx="16">
                  <c:v>0.30346155421991894</c:v>
                </c:pt>
                <c:pt idx="17">
                  <c:v>0.30013610405143759</c:v>
                </c:pt>
                <c:pt idx="18">
                  <c:v>0.29647216779103491</c:v>
                </c:pt>
                <c:pt idx="19">
                  <c:v>0.19649670053795115</c:v>
                </c:pt>
                <c:pt idx="20">
                  <c:v>0.19649670053795115</c:v>
                </c:pt>
                <c:pt idx="21">
                  <c:v>0.21350771260246174</c:v>
                </c:pt>
                <c:pt idx="22">
                  <c:v>0.139888235640415</c:v>
                </c:pt>
                <c:pt idx="23">
                  <c:v>0.14467525909801404</c:v>
                </c:pt>
                <c:pt idx="24">
                  <c:v>0.19649670053795115</c:v>
                </c:pt>
                <c:pt idx="25">
                  <c:v>0.26963727773315582</c:v>
                </c:pt>
                <c:pt idx="26">
                  <c:v>0.27595106761347554</c:v>
                </c:pt>
                <c:pt idx="27">
                  <c:v>0.20808014418418647</c:v>
                </c:pt>
                <c:pt idx="28">
                  <c:v>0.19657999841089746</c:v>
                </c:pt>
                <c:pt idx="29">
                  <c:v>0.19649670053795115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B74-901F-FE9825E228CD}"/>
            </c:ext>
          </c:extLst>
        </c:ser>
        <c:ser>
          <c:idx val="3"/>
          <c:order val="4"/>
          <c:tx>
            <c:strRef>
              <c:f>'4. AA History'!$F$3</c:f>
              <c:strCache>
                <c:ptCount val="1"/>
                <c:pt idx="0">
                  <c:v>Foreign Stock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'4. AA History'!$A$4:$A$44</c:f>
              <c:numCache>
                <c:formatCode>d/mm/yyyy;@</c:formatCode>
                <c:ptCount val="41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'4. AA History'!$F$4:$F$44</c:f>
              <c:numCache>
                <c:formatCode>0.0%</c:formatCode>
                <c:ptCount val="41"/>
                <c:pt idx="0">
                  <c:v>0.2</c:v>
                </c:pt>
                <c:pt idx="1">
                  <c:v>0.19555808049447118</c:v>
                </c:pt>
                <c:pt idx="2">
                  <c:v>0.20436109338971886</c:v>
                </c:pt>
                <c:pt idx="3">
                  <c:v>0.20419531234916122</c:v>
                </c:pt>
                <c:pt idx="4">
                  <c:v>0.22585245155393596</c:v>
                </c:pt>
                <c:pt idx="5">
                  <c:v>0.248</c:v>
                </c:pt>
                <c:pt idx="6">
                  <c:v>0.28886839542697662</c:v>
                </c:pt>
                <c:pt idx="7">
                  <c:v>0.28356730602027519</c:v>
                </c:pt>
                <c:pt idx="8">
                  <c:v>0.28699999999999998</c:v>
                </c:pt>
                <c:pt idx="9">
                  <c:v>0.29986914476635129</c:v>
                </c:pt>
                <c:pt idx="10">
                  <c:v>0.293865752910352</c:v>
                </c:pt>
                <c:pt idx="11">
                  <c:v>0.29141927006051732</c:v>
                </c:pt>
                <c:pt idx="12">
                  <c:v>0.28246838694073712</c:v>
                </c:pt>
                <c:pt idx="13">
                  <c:v>0.27210726507767968</c:v>
                </c:pt>
                <c:pt idx="14">
                  <c:v>0.26712931918679822</c:v>
                </c:pt>
                <c:pt idx="15">
                  <c:v>0.26833766280893762</c:v>
                </c:pt>
                <c:pt idx="16">
                  <c:v>0.26035907816658516</c:v>
                </c:pt>
                <c:pt idx="17">
                  <c:v>0.25873974650787596</c:v>
                </c:pt>
                <c:pt idx="18">
                  <c:v>0.25140982047321891</c:v>
                </c:pt>
                <c:pt idx="19">
                  <c:v>0.12854792205079379</c:v>
                </c:pt>
                <c:pt idx="20">
                  <c:v>0.12854792205079379</c:v>
                </c:pt>
                <c:pt idx="21">
                  <c:v>0.2072462630105045</c:v>
                </c:pt>
                <c:pt idx="22">
                  <c:v>0.21946939052191611</c:v>
                </c:pt>
                <c:pt idx="23">
                  <c:v>0.15959884106710026</c:v>
                </c:pt>
                <c:pt idx="24">
                  <c:v>0.11755384612179144</c:v>
                </c:pt>
                <c:pt idx="25">
                  <c:v>0.17719755992472208</c:v>
                </c:pt>
                <c:pt idx="26">
                  <c:v>0.16126651726687724</c:v>
                </c:pt>
                <c:pt idx="27">
                  <c:v>0.12093788835551178</c:v>
                </c:pt>
                <c:pt idx="28">
                  <c:v>0.11348477379233593</c:v>
                </c:pt>
                <c:pt idx="29">
                  <c:v>0.11755384612179144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6E-4B74-901F-FE9825E228CD}"/>
            </c:ext>
          </c:extLst>
        </c:ser>
        <c:ser>
          <c:idx val="4"/>
          <c:order val="5"/>
          <c:tx>
            <c:strRef>
              <c:f>'4. AA History'!$G$3</c:f>
              <c:strCache>
                <c:ptCount val="1"/>
                <c:pt idx="0">
                  <c:v>Alternative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'4. AA History'!$A$4:$A$44</c:f>
              <c:numCache>
                <c:formatCode>d/mm/yyyy;@</c:formatCode>
                <c:ptCount val="41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'4. AA History'!$G$4:$G$44</c:f>
              <c:numCache>
                <c:formatCode>0.0%</c:formatCode>
                <c:ptCount val="41"/>
                <c:pt idx="0">
                  <c:v>0.1</c:v>
                </c:pt>
                <c:pt idx="1">
                  <c:v>9.8916930779780768E-2</c:v>
                </c:pt>
                <c:pt idx="2">
                  <c:v>9.2341620549501249E-2</c:v>
                </c:pt>
                <c:pt idx="3">
                  <c:v>8.4334145965143131E-2</c:v>
                </c:pt>
                <c:pt idx="4">
                  <c:v>8.0045197904961354E-2</c:v>
                </c:pt>
                <c:pt idx="5">
                  <c:v>0.08</c:v>
                </c:pt>
                <c:pt idx="6">
                  <c:v>8.1946383915817503E-2</c:v>
                </c:pt>
                <c:pt idx="7">
                  <c:v>0.10096466217857014</c:v>
                </c:pt>
                <c:pt idx="8">
                  <c:v>0.1</c:v>
                </c:pt>
                <c:pt idx="9">
                  <c:v>9.7886931714869105E-2</c:v>
                </c:pt>
                <c:pt idx="10">
                  <c:v>9.3714664948353746E-2</c:v>
                </c:pt>
                <c:pt idx="11">
                  <c:v>9.19030180293961E-2</c:v>
                </c:pt>
                <c:pt idx="12">
                  <c:v>9.1562690398505453E-2</c:v>
                </c:pt>
                <c:pt idx="13">
                  <c:v>9.0744368764384742E-2</c:v>
                </c:pt>
                <c:pt idx="14">
                  <c:v>8.5529378188477292E-2</c:v>
                </c:pt>
                <c:pt idx="15">
                  <c:v>8.4802133108081199E-2</c:v>
                </c:pt>
                <c:pt idx="16">
                  <c:v>8.255665487548712E-2</c:v>
                </c:pt>
                <c:pt idx="17">
                  <c:v>9.9723987114085047E-2</c:v>
                </c:pt>
                <c:pt idx="18">
                  <c:v>9.8242111090926093E-2</c:v>
                </c:pt>
                <c:pt idx="19">
                  <c:v>9.954555793461109E-2</c:v>
                </c:pt>
                <c:pt idx="20">
                  <c:v>9.954555793461109E-2</c:v>
                </c:pt>
                <c:pt idx="21">
                  <c:v>9.4075413851623352E-2</c:v>
                </c:pt>
                <c:pt idx="22">
                  <c:v>9.0654244266570844E-2</c:v>
                </c:pt>
                <c:pt idx="23">
                  <c:v>8.5737088426327712E-2</c:v>
                </c:pt>
                <c:pt idx="24">
                  <c:v>9.954555793461109E-2</c:v>
                </c:pt>
                <c:pt idx="25">
                  <c:v>7.9696601163346037E-2</c:v>
                </c:pt>
                <c:pt idx="26">
                  <c:v>8.4244141123454908E-2</c:v>
                </c:pt>
                <c:pt idx="27">
                  <c:v>9.7020828890207966E-2</c:v>
                </c:pt>
                <c:pt idx="28">
                  <c:v>0.10122722328843797</c:v>
                </c:pt>
                <c:pt idx="29">
                  <c:v>9.954555793461109E-2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6E-4B74-901F-FE9825E22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03480"/>
        <c:axId val="189906224"/>
      </c:areaChart>
      <c:dateAx>
        <c:axId val="18990348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189906224"/>
        <c:crosses val="autoZero"/>
        <c:auto val="1"/>
        <c:lblOffset val="100"/>
        <c:baseTimeUnit val="months"/>
      </c:dateAx>
      <c:valAx>
        <c:axId val="18990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en-US"/>
          </a:p>
        </c:txPr>
        <c:crossAx val="189903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91236817901959E-2"/>
          <c:y val="0.90748761726315263"/>
          <c:w val="0.8979683654005004"/>
          <c:h val="7.472773382962306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94472421322467"/>
          <c:y val="3.027494585049266E-2"/>
          <c:w val="0.65035818674411572"/>
          <c:h val="0.917780436929146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C-4E37-AA7C-323CD5886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09-4C70-877E-D79C56EEA54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09-4C70-877E-D79C56EEA54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3C-4B8B-AA38-59A1F8A2151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3C-4B8B-AA38-59A1F8A2151D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3C-4B8B-AA38-59A1F8A215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 Attribution (Month)'!$Q$3:$R$16</c:f>
              <c:multiLvlStrCache>
                <c:ptCount val="14"/>
                <c:lvl>
                  <c:pt idx="0">
                    <c:v>K-FIXED</c:v>
                  </c:pt>
                  <c:pt idx="1">
                    <c:v>Benchmark</c:v>
                  </c:pt>
                  <c:pt idx="2">
                    <c:v>CIMB-PRINCIPAL iPROP-A</c:v>
                  </c:pt>
                  <c:pt idx="3">
                    <c:v>Benchmark</c:v>
                  </c:pt>
                  <c:pt idx="4">
                    <c:v>1AMSET50-RA</c:v>
                  </c:pt>
                  <c:pt idx="5">
                    <c:v>KFDYNAMIC</c:v>
                  </c:pt>
                  <c:pt idx="6">
                    <c:v>Benchmark</c:v>
                  </c:pt>
                  <c:pt idx="7">
                    <c:v>CIMB-PRINCIPAL GOPP-A</c:v>
                  </c:pt>
                  <c:pt idx="8">
                    <c:v>CIMB-PRINCIPAL GIF</c:v>
                  </c:pt>
                  <c:pt idx="9">
                    <c:v>Benchmark</c:v>
                  </c:pt>
                  <c:pt idx="10">
                    <c:v>TMBGOLDS</c:v>
                  </c:pt>
                  <c:pt idx="11">
                    <c:v>LBMA Gold AM</c:v>
                  </c:pt>
                  <c:pt idx="12">
                    <c:v>Portfolio</c:v>
                  </c:pt>
                  <c:pt idx="13">
                    <c:v>Benchmark</c:v>
                  </c:pt>
                </c:lvl>
                <c:lvl>
                  <c:pt idx="0">
                    <c:v>Thai Bond</c:v>
                  </c:pt>
                  <c:pt idx="2">
                    <c:v>Property</c:v>
                  </c:pt>
                  <c:pt idx="4">
                    <c:v>Thai Stock</c:v>
                  </c:pt>
                  <c:pt idx="7">
                    <c:v>Foreign Stock</c:v>
                  </c:pt>
                  <c:pt idx="10">
                    <c:v>Alternative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'5. Attribution (Month)'!$S$3:$S$16</c:f>
              <c:numCache>
                <c:formatCode>0.00%</c:formatCode>
                <c:ptCount val="14"/>
                <c:pt idx="0">
                  <c:v>0</c:v>
                </c:pt>
                <c:pt idx="1">
                  <c:v>2.9650128483889038E-3</c:v>
                </c:pt>
                <c:pt idx="2">
                  <c:v>4.4673639076396876E-2</c:v>
                </c:pt>
                <c:pt idx="3">
                  <c:v>1.7792671164553298E-2</c:v>
                </c:pt>
                <c:pt idx="4">
                  <c:v>4.0467274785052743E-2</c:v>
                </c:pt>
                <c:pt idx="5">
                  <c:v>3.1235427209450828E-2</c:v>
                </c:pt>
                <c:pt idx="6">
                  <c:v>4.9968488340686124E-2</c:v>
                </c:pt>
                <c:pt idx="7">
                  <c:v>8.4257750377947582E-2</c:v>
                </c:pt>
                <c:pt idx="8">
                  <c:v>4.5371453039311005E-2</c:v>
                </c:pt>
                <c:pt idx="9">
                  <c:v>7.8767884793428111E-2</c:v>
                </c:pt>
                <c:pt idx="10">
                  <c:v>1.8738512574528077E-2</c:v>
                </c:pt>
                <c:pt idx="11">
                  <c:v>3.5427676649050666E-2</c:v>
                </c:pt>
                <c:pt idx="12">
                  <c:v>2.7673500595473691E-2</c:v>
                </c:pt>
                <c:pt idx="13">
                  <c:v>3.9179810844193183E-2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6C-4E37-AA7C-323CD5886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9910144"/>
        <c:axId val="189908184"/>
      </c:barChart>
      <c:catAx>
        <c:axId val="1899101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908184"/>
        <c:crosses val="autoZero"/>
        <c:auto val="1"/>
        <c:lblAlgn val="ctr"/>
        <c:lblOffset val="100"/>
        <c:noMultiLvlLbl val="0"/>
      </c:catAx>
      <c:valAx>
        <c:axId val="189908184"/>
        <c:scaling>
          <c:orientation val="minMax"/>
          <c:max val="0.15000000000000002"/>
          <c:min val="-0.15000000000000002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910144"/>
        <c:crosses val="max"/>
        <c:crossBetween val="between"/>
        <c:majorUnit val="5.000000000000001E-2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68568055561039"/>
          <c:y val="3.027494585049266E-2"/>
          <c:w val="0.74747247019990448"/>
          <c:h val="0.917780436929146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5A-4BDD-9866-C7984C33F82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7-4E40-B48D-4151E6ADA5D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7D-4DA8-9D13-71052DBB33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7-4E40-B48D-4151E6ADA5DA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7-4E40-B48D-4151E6ADA5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'51. Attribution (Year)'!$N$3:$O$15</c:f>
              <c:multiLvlStrCache>
                <c:ptCount val="13"/>
                <c:lvl>
                  <c:pt idx="0">
                    <c:v>K-FIXED</c:v>
                  </c:pt>
                  <c:pt idx="1">
                    <c:v>Benchmark</c:v>
                  </c:pt>
                  <c:pt idx="2">
                    <c:v>TMBPIPF</c:v>
                  </c:pt>
                  <c:pt idx="3">
                    <c:v>CIMB-PRINCIPAL iPROP-A</c:v>
                  </c:pt>
                  <c:pt idx="4">
                    <c:v>Benchmark</c:v>
                  </c:pt>
                  <c:pt idx="5">
                    <c:v>1AMSET50-RA</c:v>
                  </c:pt>
                  <c:pt idx="6">
                    <c:v>KFDYNAMIC</c:v>
                  </c:pt>
                  <c:pt idx="7">
                    <c:v>Benchmark</c:v>
                  </c:pt>
                  <c:pt idx="8">
                    <c:v>CIMB-PRINCIPAL GOPP-A</c:v>
                  </c:pt>
                  <c:pt idx="9">
                    <c:v>CIMB-PRINCIPAL GIF</c:v>
                  </c:pt>
                  <c:pt idx="10">
                    <c:v>Benchmark</c:v>
                  </c:pt>
                  <c:pt idx="11">
                    <c:v>TMBGOLDS</c:v>
                  </c:pt>
                  <c:pt idx="12">
                    <c:v>LBMA Gold AM</c:v>
                  </c:pt>
                </c:lvl>
                <c:lvl>
                  <c:pt idx="0">
                    <c:v>Thai Bond</c:v>
                  </c:pt>
                  <c:pt idx="2">
                    <c:v>Property</c:v>
                  </c:pt>
                  <c:pt idx="5">
                    <c:v>Thai Stock</c:v>
                  </c:pt>
                  <c:pt idx="8">
                    <c:v>Foreign Stock</c:v>
                  </c:pt>
                  <c:pt idx="11">
                    <c:v>Alternative</c:v>
                  </c:pt>
                </c:lvl>
              </c:multiLvlStrCache>
            </c:multiLvlStrRef>
          </c:cat>
          <c:val>
            <c:numRef>
              <c:f>'51. Attribution (Year)'!$P$3:$P$15</c:f>
              <c:numCache>
                <c:formatCode>0.00%</c:formatCode>
                <c:ptCount val="13"/>
                <c:pt idx="0">
                  <c:v>0</c:v>
                </c:pt>
                <c:pt idx="1">
                  <c:v>2.9650128483889038E-3</c:v>
                </c:pt>
                <c:pt idx="2">
                  <c:v>5.7287232073446326E-2</c:v>
                </c:pt>
                <c:pt idx="3">
                  <c:v>4.4673639076396876E-2</c:v>
                </c:pt>
                <c:pt idx="4">
                  <c:v>1.7792671164553298E-2</c:v>
                </c:pt>
                <c:pt idx="5">
                  <c:v>4.0467274785052743E-2</c:v>
                </c:pt>
                <c:pt idx="6">
                  <c:v>3.1235427209450828E-2</c:v>
                </c:pt>
                <c:pt idx="7">
                  <c:v>4.9968488340686124E-2</c:v>
                </c:pt>
                <c:pt idx="8">
                  <c:v>8.4257750377947582E-2</c:v>
                </c:pt>
                <c:pt idx="9">
                  <c:v>4.5371453039311005E-2</c:v>
                </c:pt>
                <c:pt idx="10">
                  <c:v>7.8767884793428111E-2</c:v>
                </c:pt>
                <c:pt idx="11">
                  <c:v>1.8738512574528077E-2</c:v>
                </c:pt>
                <c:pt idx="12">
                  <c:v>3.5427676649050666E-2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5A-4BDD-9866-C7984C33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9910144"/>
        <c:axId val="189908184"/>
      </c:barChart>
      <c:catAx>
        <c:axId val="1899101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908184"/>
        <c:crosses val="autoZero"/>
        <c:auto val="1"/>
        <c:lblAlgn val="ctr"/>
        <c:lblOffset val="100"/>
        <c:noMultiLvlLbl val="0"/>
      </c:catAx>
      <c:valAx>
        <c:axId val="189908184"/>
        <c:scaling>
          <c:orientation val="minMax"/>
          <c:max val="0.2"/>
          <c:min val="-0.2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910144"/>
        <c:crosses val="max"/>
        <c:crossBetween val="between"/>
        <c:majorUnit val="5.000000000000001E-2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th-TH" b="1"/>
              <a:t>ผลตอบแทนสะสมนับตั้งแต่วันที่เริ่มลงทุน
(</a:t>
            </a:r>
            <a:r>
              <a:rPr lang="en-US" b="1"/>
              <a:t>Cumulative Return Since Inception)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91873571316512E-2"/>
          <c:y val="9.9861105526703547E-2"/>
          <c:w val="0.72169068734527142"/>
          <c:h val="0.81703552476427188"/>
        </c:manualLayout>
      </c:layout>
      <c:lineChart>
        <c:grouping val="standard"/>
        <c:varyColors val="0"/>
        <c:ser>
          <c:idx val="0"/>
          <c:order val="0"/>
          <c:tx>
            <c:strRef>
              <c:f>'Since Inception Return'!$B$1</c:f>
              <c:strCache>
                <c:ptCount val="1"/>
                <c:pt idx="0">
                  <c:v>Thai Bond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9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E3-4A8F-87C1-450329DDC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'Since Inception Return'!$A$2:$A$31</c:f>
              <c:numCache>
                <c:formatCode>d/mm/yyyy;@</c:formatCode>
                <c:ptCount val="30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'Since Inception Return'!$B$2:$B$31</c:f>
              <c:numCache>
                <c:formatCode>0.00%</c:formatCode>
                <c:ptCount val="30"/>
                <c:pt idx="0">
                  <c:v>0</c:v>
                </c:pt>
                <c:pt idx="1">
                  <c:v>1.6940451745379725E-3</c:v>
                </c:pt>
                <c:pt idx="2">
                  <c:v>1.6427104722793739E-3</c:v>
                </c:pt>
                <c:pt idx="3">
                  <c:v>2.6694045174537884E-3</c:v>
                </c:pt>
                <c:pt idx="4">
                  <c:v>2.8747433264886268E-3</c:v>
                </c:pt>
                <c:pt idx="5">
                  <c:v>5.6981519507184331E-3</c:v>
                </c:pt>
                <c:pt idx="6">
                  <c:v>8.2648870636545801E-3</c:v>
                </c:pt>
                <c:pt idx="7">
                  <c:v>9.3942505133466359E-3</c:v>
                </c:pt>
                <c:pt idx="8">
                  <c:v>1.1242299794660848E-2</c:v>
                </c:pt>
                <c:pt idx="9">
                  <c:v>1.3757700205338397E-2</c:v>
                </c:pt>
                <c:pt idx="10">
                  <c:v>1.5092402464065291E-2</c:v>
                </c:pt>
                <c:pt idx="11">
                  <c:v>1.6991786447638102E-2</c:v>
                </c:pt>
                <c:pt idx="12">
                  <c:v>1.9301848049280812E-2</c:v>
                </c:pt>
                <c:pt idx="13">
                  <c:v>2.0790554414783724E-2</c:v>
                </c:pt>
                <c:pt idx="14">
                  <c:v>2.2279260780286858E-2</c:v>
                </c:pt>
                <c:pt idx="15">
                  <c:v>2.2997946611909237E-2</c:v>
                </c:pt>
                <c:pt idx="16">
                  <c:v>2.4691991786447209E-2</c:v>
                </c:pt>
                <c:pt idx="17">
                  <c:v>2.7926078028746915E-2</c:v>
                </c:pt>
                <c:pt idx="18">
                  <c:v>2.9004106776179928E-2</c:v>
                </c:pt>
                <c:pt idx="19">
                  <c:v>3.0492813141683062E-2</c:v>
                </c:pt>
                <c:pt idx="20">
                  <c:v>2.9414784394249605E-2</c:v>
                </c:pt>
                <c:pt idx="21">
                  <c:v>2.7361396303900554E-2</c:v>
                </c:pt>
                <c:pt idx="22">
                  <c:v>2.9466119096508203E-2</c:v>
                </c:pt>
                <c:pt idx="23">
                  <c:v>3.0082135523612941E-2</c:v>
                </c:pt>
                <c:pt idx="24">
                  <c:v>2.9620123203284443E-2</c:v>
                </c:pt>
                <c:pt idx="25">
                  <c:v>3.0184804928130582E-2</c:v>
                </c:pt>
                <c:pt idx="26">
                  <c:v>3.1057494866528756E-2</c:v>
                </c:pt>
                <c:pt idx="27">
                  <c:v>3.516427104722708E-2</c:v>
                </c:pt>
                <c:pt idx="28">
                  <c:v>3.8809034907596685E-2</c:v>
                </c:pt>
                <c:pt idx="29">
                  <c:v>4.188911704312015E-2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1-436B-8E3B-4EFE81EA5928}"/>
            </c:ext>
          </c:extLst>
        </c:ser>
        <c:ser>
          <c:idx val="1"/>
          <c:order val="1"/>
          <c:tx>
            <c:strRef>
              <c:f>'Since Inception Return'!$C$1</c:f>
              <c:strCache>
                <c:ptCount val="1"/>
                <c:pt idx="0">
                  <c:v>Thai Property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9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3-4A8F-87C1-450329DDC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'Since Inception Return'!$A$2:$A$31</c:f>
              <c:numCache>
                <c:formatCode>d/mm/yyyy;@</c:formatCode>
                <c:ptCount val="30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'Since Inception Return'!$C$2:$C$31</c:f>
              <c:numCache>
                <c:formatCode>0.00%</c:formatCode>
                <c:ptCount val="30"/>
                <c:pt idx="0">
                  <c:v>0</c:v>
                </c:pt>
                <c:pt idx="1">
                  <c:v>1.2935359690573023E-2</c:v>
                </c:pt>
                <c:pt idx="2">
                  <c:v>4.9989965517869273E-3</c:v>
                </c:pt>
                <c:pt idx="3">
                  <c:v>-7.8670339895277053E-3</c:v>
                </c:pt>
                <c:pt idx="4">
                  <c:v>-3.4120888142891159E-2</c:v>
                </c:pt>
                <c:pt idx="5">
                  <c:v>-1.6511284231267798E-2</c:v>
                </c:pt>
                <c:pt idx="6">
                  <c:v>-2.2780098885260669E-2</c:v>
                </c:pt>
                <c:pt idx="7">
                  <c:v>-3.5854116874350472E-2</c:v>
                </c:pt>
                <c:pt idx="8">
                  <c:v>-6.2950867526591736E-2</c:v>
                </c:pt>
                <c:pt idx="9">
                  <c:v>-6.2870591669555775E-2</c:v>
                </c:pt>
                <c:pt idx="10">
                  <c:v>-7.2405174143876705E-2</c:v>
                </c:pt>
                <c:pt idx="11">
                  <c:v>-6.4676798452865669E-2</c:v>
                </c:pt>
                <c:pt idx="12">
                  <c:v>-4.0389702796884253E-2</c:v>
                </c:pt>
                <c:pt idx="13">
                  <c:v>1.7981791976062755E-2</c:v>
                </c:pt>
                <c:pt idx="14">
                  <c:v>3.6521866048785601E-2</c:v>
                </c:pt>
                <c:pt idx="15">
                  <c:v>4.2174016164638228E-2</c:v>
                </c:pt>
                <c:pt idx="16">
                  <c:v>5.9703344219225851E-2</c:v>
                </c:pt>
                <c:pt idx="17">
                  <c:v>8.8923756180328661E-2</c:v>
                </c:pt>
                <c:pt idx="18">
                  <c:v>9.5021072412471819E-2</c:v>
                </c:pt>
                <c:pt idx="19">
                  <c:v>9.3470288810640012E-2</c:v>
                </c:pt>
                <c:pt idx="20">
                  <c:v>0.11074419368374944</c:v>
                </c:pt>
                <c:pt idx="21">
                  <c:v>0.1308277535531186</c:v>
                </c:pt>
                <c:pt idx="22">
                  <c:v>0.11229497728558102</c:v>
                </c:pt>
                <c:pt idx="23">
                  <c:v>0.1411869880133545</c:v>
                </c:pt>
                <c:pt idx="24">
                  <c:v>0.19745306599040302</c:v>
                </c:pt>
                <c:pt idx="25">
                  <c:v>0.22561894510226033</c:v>
                </c:pt>
                <c:pt idx="26">
                  <c:v>0.19515425735709946</c:v>
                </c:pt>
                <c:pt idx="27">
                  <c:v>0.20240827571107944</c:v>
                </c:pt>
                <c:pt idx="28">
                  <c:v>0.19447556147488609</c:v>
                </c:pt>
                <c:pt idx="29">
                  <c:v>0.21572847235430381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D1-436B-8E3B-4EFE81EA5928}"/>
            </c:ext>
          </c:extLst>
        </c:ser>
        <c:ser>
          <c:idx val="2"/>
          <c:order val="2"/>
          <c:tx>
            <c:strRef>
              <c:f>'Since Inception Return'!$D$1</c:f>
              <c:strCache>
                <c:ptCount val="1"/>
                <c:pt idx="0">
                  <c:v>Thai Stock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9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3-4A8F-87C1-450329DDC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'Since Inception Return'!$A$2:$A$31</c:f>
              <c:numCache>
                <c:formatCode>d/mm/yyyy;@</c:formatCode>
                <c:ptCount val="30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'Since Inception Return'!$D$2:$D$31</c:f>
              <c:numCache>
                <c:formatCode>0.00%</c:formatCode>
                <c:ptCount val="30"/>
                <c:pt idx="0">
                  <c:v>0</c:v>
                </c:pt>
                <c:pt idx="1">
                  <c:v>-3.9698734384074896E-2</c:v>
                </c:pt>
                <c:pt idx="2">
                  <c:v>-3.1242891814240781E-2</c:v>
                </c:pt>
                <c:pt idx="3">
                  <c:v>-2.1036917294395385E-2</c:v>
                </c:pt>
                <c:pt idx="4">
                  <c:v>9.7499464470662822E-4</c:v>
                </c:pt>
                <c:pt idx="5">
                  <c:v>2.3445143024978909E-2</c:v>
                </c:pt>
                <c:pt idx="6">
                  <c:v>1.4341144332332911E-2</c:v>
                </c:pt>
                <c:pt idx="7">
                  <c:v>3.0577068744299662E-2</c:v>
                </c:pt>
                <c:pt idx="8">
                  <c:v>3.2030175145697504E-2</c:v>
                </c:pt>
                <c:pt idx="9">
                  <c:v>3.3219381524348668E-2</c:v>
                </c:pt>
                <c:pt idx="10">
                  <c:v>4.2169898613807488E-2</c:v>
                </c:pt>
                <c:pt idx="11">
                  <c:v>4.3160351837252309E-2</c:v>
                </c:pt>
                <c:pt idx="12">
                  <c:v>7.7782047290000822E-2</c:v>
                </c:pt>
                <c:pt idx="13">
                  <c:v>0.11806158256095656</c:v>
                </c:pt>
                <c:pt idx="14">
                  <c:v>0.15054557741104135</c:v>
                </c:pt>
                <c:pt idx="15">
                  <c:v>0.13544475435214198</c:v>
                </c:pt>
                <c:pt idx="16">
                  <c:v>0.17413426438144697</c:v>
                </c:pt>
                <c:pt idx="17">
                  <c:v>0.22330027405851727</c:v>
                </c:pt>
                <c:pt idx="18">
                  <c:v>0.22807366233605597</c:v>
                </c:pt>
                <c:pt idx="19">
                  <c:v>0.19903693054460558</c:v>
                </c:pt>
                <c:pt idx="20">
                  <c:v>0.20850089328501409</c:v>
                </c:pt>
                <c:pt idx="21">
                  <c:v>0.17726683494433804</c:v>
                </c:pt>
                <c:pt idx="22">
                  <c:v>8.807414817710213E-2</c:v>
                </c:pt>
                <c:pt idx="23">
                  <c:v>0.16094257579672377</c:v>
                </c:pt>
                <c:pt idx="24">
                  <c:v>0.18119993904903198</c:v>
                </c:pt>
                <c:pt idx="25">
                  <c:v>0.20760208734980301</c:v>
                </c:pt>
                <c:pt idx="26">
                  <c:v>0.14945464342579728</c:v>
                </c:pt>
                <c:pt idx="27">
                  <c:v>0.13153152556296788</c:v>
                </c:pt>
                <c:pt idx="28">
                  <c:v>7.9247299717549291E-2</c:v>
                </c:pt>
                <c:pt idx="29">
                  <c:v>0.13317565583020263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D1-436B-8E3B-4EFE81EA5928}"/>
            </c:ext>
          </c:extLst>
        </c:ser>
        <c:ser>
          <c:idx val="3"/>
          <c:order val="3"/>
          <c:tx>
            <c:strRef>
              <c:f>'Since Inception Return'!$E$1</c:f>
              <c:strCache>
                <c:ptCount val="1"/>
                <c:pt idx="0">
                  <c:v>US Stock</c:v>
                </c:pt>
              </c:strCache>
            </c:strRef>
          </c:tx>
          <c:spPr>
            <a:ln w="19050" cap="rnd">
              <a:solidFill>
                <a:srgbClr val="FF66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9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3-4A8F-87C1-450329DDC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'Since Inception Return'!$A$2:$A$31</c:f>
              <c:numCache>
                <c:formatCode>d/mm/yyyy;@</c:formatCode>
                <c:ptCount val="30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'Since Inception Return'!$E$2:$E$31</c:f>
              <c:numCache>
                <c:formatCode>0.00%</c:formatCode>
                <c:ptCount val="30"/>
                <c:pt idx="0">
                  <c:v>0</c:v>
                </c:pt>
                <c:pt idx="1">
                  <c:v>-7.7227573787281845E-3</c:v>
                </c:pt>
                <c:pt idx="2">
                  <c:v>-1.7942911785335469E-2</c:v>
                </c:pt>
                <c:pt idx="3">
                  <c:v>2.0799506830829761E-2</c:v>
                </c:pt>
                <c:pt idx="4">
                  <c:v>4.3225112795458598E-2</c:v>
                </c:pt>
                <c:pt idx="5">
                  <c:v>5.906865778865078E-2</c:v>
                </c:pt>
                <c:pt idx="6">
                  <c:v>0.1029587723194243</c:v>
                </c:pt>
                <c:pt idx="7">
                  <c:v>0.10391744270427594</c:v>
                </c:pt>
                <c:pt idx="8">
                  <c:v>0.11486570120064399</c:v>
                </c:pt>
                <c:pt idx="9">
                  <c:v>0.12874579216511517</c:v>
                </c:pt>
                <c:pt idx="10">
                  <c:v>0.13364835970283706</c:v>
                </c:pt>
                <c:pt idx="11">
                  <c:v>0.15963196765276311</c:v>
                </c:pt>
                <c:pt idx="12">
                  <c:v>0.15567593543173008</c:v>
                </c:pt>
                <c:pt idx="13">
                  <c:v>0.18190952578580721</c:v>
                </c:pt>
                <c:pt idx="14">
                  <c:v>0.21281511738251502</c:v>
                </c:pt>
                <c:pt idx="15">
                  <c:v>0.24061170451594527</c:v>
                </c:pt>
                <c:pt idx="16">
                  <c:v>0.27165563588970776</c:v>
                </c:pt>
                <c:pt idx="17">
                  <c:v>0.33688648129136634</c:v>
                </c:pt>
                <c:pt idx="18">
                  <c:v>0.30260005970453641</c:v>
                </c:pt>
                <c:pt idx="19">
                  <c:v>0.25554026536967145</c:v>
                </c:pt>
                <c:pt idx="20">
                  <c:v>0.27071880862754893</c:v>
                </c:pt>
                <c:pt idx="21">
                  <c:v>0.2993648505323665</c:v>
                </c:pt>
                <c:pt idx="22">
                  <c:v>0.29758827655335041</c:v>
                </c:pt>
                <c:pt idx="23">
                  <c:v>0.35694089493700787</c:v>
                </c:pt>
                <c:pt idx="24">
                  <c:v>0.3905453256930953</c:v>
                </c:pt>
                <c:pt idx="25">
                  <c:v>0.39874135073016825</c:v>
                </c:pt>
                <c:pt idx="26">
                  <c:v>0.28914955015302435</c:v>
                </c:pt>
                <c:pt idx="27">
                  <c:v>0.31871543022457272</c:v>
                </c:pt>
                <c:pt idx="28">
                  <c:v>0.20062908193355433</c:v>
                </c:pt>
                <c:pt idx="29">
                  <c:v>0.29520009513893597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D1-436B-8E3B-4EFE81EA5928}"/>
            </c:ext>
          </c:extLst>
        </c:ser>
        <c:ser>
          <c:idx val="4"/>
          <c:order val="4"/>
          <c:tx>
            <c:strRef>
              <c:f>'Since Inception Return'!$F$1</c:f>
              <c:strCache>
                <c:ptCount val="1"/>
                <c:pt idx="0">
                  <c:v>Gold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9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3-4A8F-87C1-450329DDC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'Since Inception Return'!$A$2:$A$31</c:f>
              <c:numCache>
                <c:formatCode>d/mm/yyyy;@</c:formatCode>
                <c:ptCount val="30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'Since Inception Return'!$F$2:$F$31</c:f>
              <c:numCache>
                <c:formatCode>0.00%</c:formatCode>
                <c:ptCount val="30"/>
                <c:pt idx="0">
                  <c:v>0</c:v>
                </c:pt>
                <c:pt idx="1">
                  <c:v>1.0232416600098881E-2</c:v>
                </c:pt>
                <c:pt idx="2">
                  <c:v>-3.062117235345585E-2</c:v>
                </c:pt>
                <c:pt idx="3">
                  <c:v>-9.6656396211343143E-2</c:v>
                </c:pt>
                <c:pt idx="4">
                  <c:v>-0.11818631366731347</c:v>
                </c:pt>
                <c:pt idx="5">
                  <c:v>-8.7983567271482488E-2</c:v>
                </c:pt>
                <c:pt idx="6">
                  <c:v>-4.7586442998973078E-2</c:v>
                </c:pt>
                <c:pt idx="7">
                  <c:v>-5.5346342576743202E-2</c:v>
                </c:pt>
                <c:pt idx="8">
                  <c:v>-3.7201871505192385E-2</c:v>
                </c:pt>
                <c:pt idx="9">
                  <c:v>-3.8533226824907896E-2</c:v>
                </c:pt>
                <c:pt idx="10">
                  <c:v>-5.4167142150709613E-2</c:v>
                </c:pt>
                <c:pt idx="11">
                  <c:v>-3.6593251930465476E-2</c:v>
                </c:pt>
                <c:pt idx="12">
                  <c:v>-6.5806991517366464E-3</c:v>
                </c:pt>
                <c:pt idx="13">
                  <c:v>-2.0921297881243195E-2</c:v>
                </c:pt>
                <c:pt idx="14">
                  <c:v>-3.046901745977415E-2</c:v>
                </c:pt>
                <c:pt idx="15">
                  <c:v>-2.4573015329605541E-2</c:v>
                </c:pt>
                <c:pt idx="16">
                  <c:v>-1.3655901707938733E-2</c:v>
                </c:pt>
                <c:pt idx="17">
                  <c:v>2.1986382137015426E-2</c:v>
                </c:pt>
                <c:pt idx="18">
                  <c:v>4.45053064019163E-3</c:v>
                </c:pt>
                <c:pt idx="19">
                  <c:v>7.1893187264635561E-3</c:v>
                </c:pt>
                <c:pt idx="20">
                  <c:v>1.369394043135852E-3</c:v>
                </c:pt>
                <c:pt idx="21">
                  <c:v>-8.3304804290769141E-3</c:v>
                </c:pt>
                <c:pt idx="22">
                  <c:v>-4.8613488531325078E-2</c:v>
                </c:pt>
                <c:pt idx="23">
                  <c:v>-7.2463768115942129E-2</c:v>
                </c:pt>
                <c:pt idx="24">
                  <c:v>-8.1859332800791385E-2</c:v>
                </c:pt>
                <c:pt idx="25">
                  <c:v>-9.9623416638137674E-2</c:v>
                </c:pt>
                <c:pt idx="26">
                  <c:v>-7.3604929818555376E-2</c:v>
                </c:pt>
                <c:pt idx="27">
                  <c:v>-7.1512800030431034E-2</c:v>
                </c:pt>
                <c:pt idx="28">
                  <c:v>-2.8300810224808903E-2</c:v>
                </c:pt>
                <c:pt idx="29">
                  <c:v>6.1242344706911034E-3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D1-436B-8E3B-4EFE81EA5928}"/>
            </c:ext>
          </c:extLst>
        </c:ser>
        <c:ser>
          <c:idx val="5"/>
          <c:order val="5"/>
          <c:tx>
            <c:strRef>
              <c:f>'Since Inception Return'!$G$1</c:f>
              <c:strCache>
                <c:ptCount val="1"/>
                <c:pt idx="0">
                  <c:v>Benchmark Portfolio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9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3-4A8F-87C1-450329DDC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'Since Inception Return'!$A$2:$A$31</c:f>
              <c:numCache>
                <c:formatCode>d/mm/yyyy;@</c:formatCode>
                <c:ptCount val="30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'Since Inception Return'!$G$2:$G$31</c:f>
              <c:numCache>
                <c:formatCode>0.00%</c:formatCode>
                <c:ptCount val="30"/>
                <c:pt idx="0">
                  <c:v>0</c:v>
                </c:pt>
                <c:pt idx="1">
                  <c:v>-8.9429834321342657E-3</c:v>
                </c:pt>
                <c:pt idx="2">
                  <c:v>-1.4323171802328338E-2</c:v>
                </c:pt>
                <c:pt idx="3">
                  <c:v>-1.3148524209086299E-2</c:v>
                </c:pt>
                <c:pt idx="4">
                  <c:v>-1.1006006898143461E-2</c:v>
                </c:pt>
                <c:pt idx="5">
                  <c:v>6.9711194260024811E-3</c:v>
                </c:pt>
                <c:pt idx="6">
                  <c:v>1.5871280620353367E-2</c:v>
                </c:pt>
                <c:pt idx="7">
                  <c:v>1.687120863861713E-2</c:v>
                </c:pt>
                <c:pt idx="8">
                  <c:v>1.4406114839961237E-2</c:v>
                </c:pt>
                <c:pt idx="9">
                  <c:v>1.7542602280773645E-2</c:v>
                </c:pt>
                <c:pt idx="10">
                  <c:v>1.702912807273238E-2</c:v>
                </c:pt>
                <c:pt idx="11">
                  <c:v>2.6274729666320829E-2</c:v>
                </c:pt>
                <c:pt idx="12">
                  <c:v>4.6001868819416147E-2</c:v>
                </c:pt>
                <c:pt idx="13">
                  <c:v>7.7104046392772574E-2</c:v>
                </c:pt>
                <c:pt idx="14">
                  <c:v>9.621473403749814E-2</c:v>
                </c:pt>
                <c:pt idx="15">
                  <c:v>9.9199910394860202E-2</c:v>
                </c:pt>
                <c:pt idx="16">
                  <c:v>0.12206273228461106</c:v>
                </c:pt>
                <c:pt idx="17">
                  <c:v>0.15999071167335344</c:v>
                </c:pt>
                <c:pt idx="18">
                  <c:v>0.15521459348352651</c:v>
                </c:pt>
                <c:pt idx="19">
                  <c:v>0.13883003245954484</c:v>
                </c:pt>
                <c:pt idx="20">
                  <c:v>0.14794103150254201</c:v>
                </c:pt>
                <c:pt idx="21">
                  <c:v>0.14794961110335314</c:v>
                </c:pt>
                <c:pt idx="22">
                  <c:v>0.11253052658213569</c:v>
                </c:pt>
                <c:pt idx="23">
                  <c:v>0.14959538850712351</c:v>
                </c:pt>
                <c:pt idx="24">
                  <c:v>0.17423543588125434</c:v>
                </c:pt>
                <c:pt idx="25">
                  <c:v>0.18822323635516325</c:v>
                </c:pt>
                <c:pt idx="26">
                  <c:v>0.1486402530595583</c:v>
                </c:pt>
                <c:pt idx="27">
                  <c:v>0.15122440028858786</c:v>
                </c:pt>
                <c:pt idx="28">
                  <c:v>0.11871560215562615</c:v>
                </c:pt>
                <c:pt idx="29">
                  <c:v>0.16254666783653127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D1-436B-8E3B-4EFE81EA5928}"/>
            </c:ext>
          </c:extLst>
        </c:ser>
        <c:ser>
          <c:idx val="6"/>
          <c:order val="6"/>
          <c:tx>
            <c:strRef>
              <c:f>'Since Inception Return'!$H$1</c:f>
              <c:strCache>
                <c:ptCount val="1"/>
                <c:pt idx="0">
                  <c:v>Actual Portfolio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E3-4A8F-87C1-450329DDC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'Since Inception Return'!$A$2:$A$31</c:f>
              <c:numCache>
                <c:formatCode>d/mm/yyyy;@</c:formatCode>
                <c:ptCount val="30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42734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42853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  <c:pt idx="12">
                  <c:v>42978</c:v>
                </c:pt>
                <c:pt idx="13">
                  <c:v>43007</c:v>
                </c:pt>
                <c:pt idx="14">
                  <c:v>43039</c:v>
                </c:pt>
                <c:pt idx="15">
                  <c:v>43069</c:v>
                </c:pt>
                <c:pt idx="16">
                  <c:v>43098</c:v>
                </c:pt>
                <c:pt idx="17">
                  <c:v>43131</c:v>
                </c:pt>
                <c:pt idx="18">
                  <c:v>43159</c:v>
                </c:pt>
                <c:pt idx="19">
                  <c:v>43189</c:v>
                </c:pt>
                <c:pt idx="20">
                  <c:v>43220</c:v>
                </c:pt>
                <c:pt idx="21">
                  <c:v>43251</c:v>
                </c:pt>
                <c:pt idx="22">
                  <c:v>43280</c:v>
                </c:pt>
                <c:pt idx="23">
                  <c:v>43312</c:v>
                </c:pt>
                <c:pt idx="24">
                  <c:v>43343</c:v>
                </c:pt>
                <c:pt idx="25">
                  <c:v>43371</c:v>
                </c:pt>
                <c:pt idx="26">
                  <c:v>43404</c:v>
                </c:pt>
                <c:pt idx="27">
                  <c:v>43434</c:v>
                </c:pt>
                <c:pt idx="28">
                  <c:v>43462</c:v>
                </c:pt>
                <c:pt idx="29">
                  <c:v>43496</c:v>
                </c:pt>
              </c:numCache>
            </c:numRef>
          </c:cat>
          <c:val>
            <c:numRef>
              <c:f>'Since Inception Return'!$H$2:$H$31</c:f>
              <c:numCache>
                <c:formatCode>0.00%</c:formatCode>
                <c:ptCount val="30"/>
                <c:pt idx="0">
                  <c:v>0</c:v>
                </c:pt>
                <c:pt idx="1">
                  <c:v>-7.2057050805000022E-3</c:v>
                </c:pt>
                <c:pt idx="2">
                  <c:v>-3.6720806320803545E-3</c:v>
                </c:pt>
                <c:pt idx="3">
                  <c:v>-6.1429112638394789E-3</c:v>
                </c:pt>
                <c:pt idx="4">
                  <c:v>-4.8785161734162807E-3</c:v>
                </c:pt>
                <c:pt idx="5">
                  <c:v>1.6863907316495563E-3</c:v>
                </c:pt>
                <c:pt idx="6">
                  <c:v>-1.0925189949372305E-3</c:v>
                </c:pt>
                <c:pt idx="7">
                  <c:v>-4.7078464231488093E-3</c:v>
                </c:pt>
                <c:pt idx="8">
                  <c:v>9.8754922493404784E-4</c:v>
                </c:pt>
                <c:pt idx="9">
                  <c:v>-2.3868137650162602E-3</c:v>
                </c:pt>
                <c:pt idx="10">
                  <c:v>6.0906606748227787E-3</c:v>
                </c:pt>
                <c:pt idx="11">
                  <c:v>1.9773207655472191E-2</c:v>
                </c:pt>
                <c:pt idx="12">
                  <c:v>3.3759826081155575E-2</c:v>
                </c:pt>
                <c:pt idx="13">
                  <c:v>5.1587222462509352E-2</c:v>
                </c:pt>
                <c:pt idx="14">
                  <c:v>8.134412457937934E-2</c:v>
                </c:pt>
                <c:pt idx="15">
                  <c:v>7.3556324581133703E-2</c:v>
                </c:pt>
                <c:pt idx="16">
                  <c:v>9.5451354232686692E-2</c:v>
                </c:pt>
                <c:pt idx="17">
                  <c:v>0.12200265469458094</c:v>
                </c:pt>
                <c:pt idx="18">
                  <c:v>0.10124033631237839</c:v>
                </c:pt>
                <c:pt idx="19">
                  <c:v>8.0967074032293418E-2</c:v>
                </c:pt>
                <c:pt idx="20">
                  <c:v>8.607385020130498E-2</c:v>
                </c:pt>
                <c:pt idx="21">
                  <c:v>7.7409883082139475E-2</c:v>
                </c:pt>
                <c:pt idx="22">
                  <c:v>4.9992344666697663E-2</c:v>
                </c:pt>
                <c:pt idx="23">
                  <c:v>6.517249244100487E-2</c:v>
                </c:pt>
                <c:pt idx="24">
                  <c:v>6.9916619473002317E-2</c:v>
                </c:pt>
                <c:pt idx="25">
                  <c:v>7.3569856921787302E-2</c:v>
                </c:pt>
                <c:pt idx="26">
                  <c:v>2.707721067013491E-2</c:v>
                </c:pt>
                <c:pt idx="27">
                  <c:v>3.4854814874686335E-2</c:v>
                </c:pt>
                <c:pt idx="28">
                  <c:v>1.6439897678830917E-2</c:v>
                </c:pt>
                <c:pt idx="29">
                  <c:v>3.8041518039251931E-2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D1-436B-8E3B-4EFE81EA5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04264"/>
        <c:axId val="189903088"/>
      </c:lineChart>
      <c:dateAx>
        <c:axId val="18990426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903088"/>
        <c:crosses val="autoZero"/>
        <c:auto val="1"/>
        <c:lblOffset val="100"/>
        <c:baseTimeUnit val="months"/>
      </c:dateAx>
      <c:valAx>
        <c:axId val="18990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904264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136663</xdr:colOff>
      <xdr:row>46</xdr:row>
      <xdr:rowOff>174349</xdr:rowOff>
    </xdr:from>
    <xdr:to>
      <xdr:col>5</xdr:col>
      <xdr:colOff>1109870</xdr:colOff>
      <xdr:row>60</xdr:row>
      <xdr:rowOff>235226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136663</xdr:colOff>
      <xdr:row>18</xdr:row>
      <xdr:rowOff>174349</xdr:rowOff>
    </xdr:from>
    <xdr:to>
      <xdr:col>5</xdr:col>
      <xdr:colOff>1109870</xdr:colOff>
      <xdr:row>32</xdr:row>
      <xdr:rowOff>235226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83D257-8179-4DE7-BDF3-CDCDE8DF3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41414</xdr:colOff>
      <xdr:row>46</xdr:row>
      <xdr:rowOff>7454</xdr:rowOff>
    </xdr:from>
    <xdr:to>
      <xdr:col>6</xdr:col>
      <xdr:colOff>985631</xdr:colOff>
      <xdr:row>62</xdr:row>
      <xdr:rowOff>24848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56030</xdr:colOff>
      <xdr:row>0</xdr:row>
      <xdr:rowOff>145677</xdr:rowOff>
    </xdr:from>
    <xdr:to>
      <xdr:col>31</xdr:col>
      <xdr:colOff>459443</xdr:colOff>
      <xdr:row>29</xdr:row>
      <xdr:rowOff>224119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56030</xdr:colOff>
      <xdr:row>0</xdr:row>
      <xdr:rowOff>145678</xdr:rowOff>
    </xdr:from>
    <xdr:to>
      <xdr:col>31</xdr:col>
      <xdr:colOff>290946</xdr:colOff>
      <xdr:row>22</xdr:row>
      <xdr:rowOff>166256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F089AE-52A3-4DFB-B75B-D05E24D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33</xdr:row>
      <xdr:rowOff>3174</xdr:rowOff>
    </xdr:from>
    <xdr:to>
      <xdr:col>10</xdr:col>
      <xdr:colOff>241300</xdr:colOff>
      <xdr:row>60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86C0D14-CBC4-4E4E-93A0-7375E708A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workbookViewId="0">
      <selection activeCell="D8" sqref="D8"/>
    </sheetView>
  </sheetViews>
  <sheetFormatPr defaultColWidth="9.109375" defaultRowHeight="20.95"/>
  <cols>
    <col min="1" max="1" width="15.109375" style="87" customWidth="1"/>
    <col min="2" max="2" width="17.6640625" style="86" customWidth="1"/>
    <col min="3" max="3" width="26.5546875" style="87" customWidth="1"/>
    <col min="4" max="4" width="13.44140625" style="87" customWidth="1"/>
    <col min="5" max="5" width="10.21875" style="86" customWidth="1"/>
    <col min="6" max="6" width="16.6640625" style="87" customWidth="1"/>
    <col min="7" max="9" width="8.21875" style="87" customWidth="1"/>
    <col min="10" max="10" width="1.6640625" style="87" customWidth="1"/>
    <col min="11" max="16" width="8.21875" style="87" customWidth="1"/>
    <col min="17" max="19" width="11.21875" style="87" customWidth="1"/>
    <col min="20" max="16384" width="9.109375" style="87"/>
  </cols>
  <sheetData>
    <row r="1" spans="1:19">
      <c r="A1" s="85" t="s">
        <v>43</v>
      </c>
      <c r="M1" s="88"/>
      <c r="P1" s="88"/>
      <c r="S1" s="88"/>
    </row>
    <row r="2" spans="1:19">
      <c r="A2" s="13" t="s">
        <v>44</v>
      </c>
      <c r="B2" s="125">
        <v>43496</v>
      </c>
      <c r="C2" s="13" t="s">
        <v>85</v>
      </c>
      <c r="M2" s="89"/>
    </row>
    <row r="3" spans="1:19">
      <c r="M3" s="89"/>
    </row>
    <row r="4" spans="1:19">
      <c r="A4" s="152" t="s">
        <v>29</v>
      </c>
      <c r="B4" s="154" t="s">
        <v>37</v>
      </c>
      <c r="C4" s="152" t="s">
        <v>30</v>
      </c>
      <c r="D4" s="152" t="s">
        <v>31</v>
      </c>
      <c r="E4" s="152" t="s">
        <v>32</v>
      </c>
      <c r="F4" s="152" t="s">
        <v>33</v>
      </c>
      <c r="G4" s="152" t="s">
        <v>36</v>
      </c>
      <c r="H4" s="152"/>
      <c r="I4" s="152"/>
      <c r="K4" s="146" t="s">
        <v>42</v>
      </c>
      <c r="L4" s="146"/>
      <c r="M4" s="146"/>
      <c r="N4" s="146"/>
      <c r="O4" s="146"/>
      <c r="P4" s="146"/>
      <c r="Q4" s="146"/>
      <c r="R4" s="146"/>
      <c r="S4" s="146"/>
    </row>
    <row r="5" spans="1:19" s="90" customFormat="1">
      <c r="A5" s="152"/>
      <c r="B5" s="154"/>
      <c r="C5" s="152"/>
      <c r="D5" s="152"/>
      <c r="E5" s="152"/>
      <c r="F5" s="152"/>
      <c r="G5" s="152" t="s">
        <v>38</v>
      </c>
      <c r="H5" s="152"/>
      <c r="I5" s="152"/>
      <c r="K5" s="153" t="s">
        <v>39</v>
      </c>
      <c r="L5" s="153"/>
      <c r="M5" s="153"/>
      <c r="N5" s="148" t="s">
        <v>40</v>
      </c>
      <c r="O5" s="148"/>
      <c r="P5" s="148"/>
      <c r="Q5" s="148" t="s">
        <v>41</v>
      </c>
      <c r="R5" s="148"/>
      <c r="S5" s="148"/>
    </row>
    <row r="6" spans="1:19">
      <c r="A6" s="155" t="s">
        <v>34</v>
      </c>
      <c r="B6" s="91" t="s">
        <v>51</v>
      </c>
      <c r="C6" s="92" t="s">
        <v>62</v>
      </c>
      <c r="D6" s="108">
        <v>5000</v>
      </c>
      <c r="E6" s="116">
        <v>1</v>
      </c>
      <c r="F6" s="93">
        <f>D6*E6</f>
        <v>5000</v>
      </c>
      <c r="G6" s="94">
        <f t="shared" ref="G6:G21" si="0">F6/$F$22</f>
        <v>1.41862832779242E-2</v>
      </c>
      <c r="H6" s="150">
        <f>SUM(G6:G7)</f>
        <v>1.41862832779242E-2</v>
      </c>
      <c r="I6" s="150">
        <f>SUM(H6:H11)</f>
        <v>0.35807333970638838</v>
      </c>
      <c r="K6" s="96">
        <v>0</v>
      </c>
      <c r="L6" s="150">
        <f>SUM(K6:K7)</f>
        <v>0</v>
      </c>
      <c r="M6" s="150">
        <f>SUM(L6:L11)</f>
        <v>0.29565369328352187</v>
      </c>
      <c r="N6" s="94">
        <f>K6-G6</f>
        <v>-1.41862832779242E-2</v>
      </c>
      <c r="O6" s="150">
        <f>SUM(N6:N7)</f>
        <v>-1.41862832779242E-2</v>
      </c>
      <c r="P6" s="150">
        <f>SUM(O6:O11)</f>
        <v>-6.2419646422866508E-2</v>
      </c>
      <c r="Q6" s="93">
        <f t="shared" ref="Q6:Q17" si="1">N6*$F$22</f>
        <v>-5000</v>
      </c>
      <c r="R6" s="145">
        <f>SUM(Q6:Q7)</f>
        <v>-5000</v>
      </c>
      <c r="S6" s="145">
        <f>SUM(R6:R11)</f>
        <v>-22000.000000000011</v>
      </c>
    </row>
    <row r="7" spans="1:19">
      <c r="A7" s="155"/>
      <c r="B7" s="91" t="s">
        <v>51</v>
      </c>
      <c r="C7" s="92" t="s">
        <v>61</v>
      </c>
      <c r="D7" s="108">
        <v>0</v>
      </c>
      <c r="E7" s="116">
        <v>1</v>
      </c>
      <c r="F7" s="126">
        <f>D7*E7</f>
        <v>0</v>
      </c>
      <c r="G7" s="94">
        <f t="shared" si="0"/>
        <v>0</v>
      </c>
      <c r="H7" s="150"/>
      <c r="I7" s="150"/>
      <c r="K7" s="96">
        <f t="shared" ref="K7:K20" si="2">G7</f>
        <v>0</v>
      </c>
      <c r="L7" s="150"/>
      <c r="M7" s="150"/>
      <c r="N7" s="94">
        <f t="shared" ref="N7:N21" si="3">K7-G7</f>
        <v>0</v>
      </c>
      <c r="O7" s="150"/>
      <c r="P7" s="150"/>
      <c r="Q7" s="93">
        <f t="shared" si="1"/>
        <v>0</v>
      </c>
      <c r="R7" s="145"/>
      <c r="S7" s="145"/>
    </row>
    <row r="8" spans="1:19">
      <c r="A8" s="157" t="s">
        <v>22</v>
      </c>
      <c r="B8" s="97" t="s">
        <v>52</v>
      </c>
      <c r="C8" s="109" t="s">
        <v>53</v>
      </c>
      <c r="D8" s="107">
        <v>9865.1378999999997</v>
      </c>
      <c r="E8" s="114">
        <v>12.286099999999999</v>
      </c>
      <c r="F8" s="115">
        <f t="shared" ref="F8:F20" si="4">D8*E8</f>
        <v>121204.07075319</v>
      </c>
      <c r="G8" s="99">
        <f t="shared" si="0"/>
        <v>0.34388705642846418</v>
      </c>
      <c r="H8" s="151">
        <f>SUM(G8:G9)</f>
        <v>0.34388705642846418</v>
      </c>
      <c r="I8" s="150"/>
      <c r="K8" s="96">
        <f>G8-(17000/F22)</f>
        <v>0.29565369328352187</v>
      </c>
      <c r="L8" s="151">
        <f>SUM(K8:K9)</f>
        <v>0.29565369328352187</v>
      </c>
      <c r="M8" s="150"/>
      <c r="N8" s="95">
        <f t="shared" si="3"/>
        <v>-4.8233363144942309E-2</v>
      </c>
      <c r="O8" s="151">
        <f>SUM(N8:N9)</f>
        <v>-4.8233363144942309E-2</v>
      </c>
      <c r="P8" s="150"/>
      <c r="Q8" s="93">
        <f t="shared" si="1"/>
        <v>-17000.000000000011</v>
      </c>
      <c r="R8" s="147">
        <f>SUM(Q8:Q9)</f>
        <v>-17000.000000000011</v>
      </c>
      <c r="S8" s="145"/>
    </row>
    <row r="9" spans="1:19">
      <c r="A9" s="157"/>
      <c r="B9" s="97"/>
      <c r="C9" s="98"/>
      <c r="D9" s="107"/>
      <c r="E9" s="114"/>
      <c r="F9" s="115">
        <f>D9*E9</f>
        <v>0</v>
      </c>
      <c r="G9" s="99">
        <f t="shared" si="0"/>
        <v>0</v>
      </c>
      <c r="H9" s="151"/>
      <c r="I9" s="150"/>
      <c r="K9" s="96">
        <f t="shared" si="2"/>
        <v>0</v>
      </c>
      <c r="L9" s="151"/>
      <c r="M9" s="150"/>
      <c r="N9" s="95">
        <f t="shared" si="3"/>
        <v>0</v>
      </c>
      <c r="O9" s="151"/>
      <c r="P9" s="150"/>
      <c r="Q9" s="93">
        <f t="shared" si="1"/>
        <v>0</v>
      </c>
      <c r="R9" s="147"/>
      <c r="S9" s="145"/>
    </row>
    <row r="10" spans="1:19">
      <c r="A10" s="155" t="s">
        <v>28</v>
      </c>
      <c r="B10" s="91"/>
      <c r="C10" s="92"/>
      <c r="D10" s="108"/>
      <c r="E10" s="116"/>
      <c r="F10" s="117">
        <f>D10*E10</f>
        <v>0</v>
      </c>
      <c r="G10" s="94">
        <f t="shared" si="0"/>
        <v>0</v>
      </c>
      <c r="H10" s="149">
        <f>SUM(G10:G11)</f>
        <v>0</v>
      </c>
      <c r="I10" s="150"/>
      <c r="K10" s="96">
        <f t="shared" si="2"/>
        <v>0</v>
      </c>
      <c r="L10" s="149">
        <f>SUM(K10:K11)</f>
        <v>0</v>
      </c>
      <c r="M10" s="150"/>
      <c r="N10" s="95">
        <f t="shared" si="3"/>
        <v>0</v>
      </c>
      <c r="O10" s="149">
        <f>SUM(N10:N11)</f>
        <v>0</v>
      </c>
      <c r="P10" s="150"/>
      <c r="Q10" s="93">
        <f t="shared" si="1"/>
        <v>0</v>
      </c>
      <c r="R10" s="144">
        <f>SUM(Q10:Q11)</f>
        <v>0</v>
      </c>
      <c r="S10" s="145"/>
    </row>
    <row r="11" spans="1:19">
      <c r="A11" s="155"/>
      <c r="B11" s="91"/>
      <c r="C11" s="92"/>
      <c r="D11" s="108"/>
      <c r="E11" s="116"/>
      <c r="F11" s="117">
        <f>D11*E11</f>
        <v>0</v>
      </c>
      <c r="G11" s="94">
        <f t="shared" si="0"/>
        <v>0</v>
      </c>
      <c r="H11" s="149"/>
      <c r="I11" s="150"/>
      <c r="K11" s="96">
        <f t="shared" si="2"/>
        <v>0</v>
      </c>
      <c r="L11" s="149"/>
      <c r="M11" s="150"/>
      <c r="N11" s="94">
        <f t="shared" si="3"/>
        <v>0</v>
      </c>
      <c r="O11" s="149"/>
      <c r="P11" s="150"/>
      <c r="Q11" s="93">
        <f t="shared" si="1"/>
        <v>0</v>
      </c>
      <c r="R11" s="144"/>
      <c r="S11" s="145"/>
    </row>
    <row r="12" spans="1:19">
      <c r="A12" s="157" t="s">
        <v>23</v>
      </c>
      <c r="B12" s="97" t="s">
        <v>52</v>
      </c>
      <c r="C12" s="131" t="s">
        <v>99</v>
      </c>
      <c r="D12" s="107">
        <v>4463.5636000000004</v>
      </c>
      <c r="E12" s="114">
        <v>18.029499999999999</v>
      </c>
      <c r="F12" s="115">
        <f t="shared" si="4"/>
        <v>80475.819926199998</v>
      </c>
      <c r="G12" s="99">
        <f t="shared" si="0"/>
        <v>0.22833055569925803</v>
      </c>
      <c r="H12" s="151">
        <f>SUM(G12:G13)</f>
        <v>0.22833055569925803</v>
      </c>
      <c r="I12" s="150">
        <f>SUM(G12:G13)</f>
        <v>0.22833055569925803</v>
      </c>
      <c r="K12" s="96">
        <f>G12+G6</f>
        <v>0.24251683897718224</v>
      </c>
      <c r="L12" s="151">
        <f>SUM(K12:K13)</f>
        <v>0.24251683897718224</v>
      </c>
      <c r="M12" s="150">
        <f>SUM(K12:K13)</f>
        <v>0.24251683897718224</v>
      </c>
      <c r="N12" s="94">
        <f t="shared" si="3"/>
        <v>1.4186283277924205E-2</v>
      </c>
      <c r="O12" s="151">
        <f>SUM(N12:N13)</f>
        <v>1.4186283277924205E-2</v>
      </c>
      <c r="P12" s="150">
        <f>SUM(N12:N13)</f>
        <v>1.4186283277924205E-2</v>
      </c>
      <c r="Q12" s="93">
        <f t="shared" si="1"/>
        <v>5000.0000000000018</v>
      </c>
      <c r="R12" s="147">
        <f>SUM(Q12:Q13)</f>
        <v>5000.0000000000018</v>
      </c>
      <c r="S12" s="145">
        <f>SUM(Q12:Q13)</f>
        <v>5000.0000000000018</v>
      </c>
    </row>
    <row r="13" spans="1:19">
      <c r="A13" s="157"/>
      <c r="B13" s="97"/>
      <c r="C13" s="129"/>
      <c r="D13" s="107"/>
      <c r="E13" s="114"/>
      <c r="F13" s="115"/>
      <c r="G13" s="99">
        <f t="shared" si="0"/>
        <v>0</v>
      </c>
      <c r="H13" s="151"/>
      <c r="I13" s="150"/>
      <c r="K13" s="96">
        <f t="shared" si="2"/>
        <v>0</v>
      </c>
      <c r="L13" s="151"/>
      <c r="M13" s="150"/>
      <c r="N13" s="124">
        <f t="shared" si="3"/>
        <v>0</v>
      </c>
      <c r="O13" s="151"/>
      <c r="P13" s="150"/>
      <c r="Q13" s="93">
        <f t="shared" si="1"/>
        <v>0</v>
      </c>
      <c r="R13" s="147"/>
      <c r="S13" s="145"/>
    </row>
    <row r="14" spans="1:19">
      <c r="A14" s="155" t="s">
        <v>24</v>
      </c>
      <c r="B14" s="91" t="s">
        <v>52</v>
      </c>
      <c r="C14" s="92" t="s">
        <v>78</v>
      </c>
      <c r="D14" s="108">
        <v>1033.8941</v>
      </c>
      <c r="E14" s="116">
        <v>35.8245</v>
      </c>
      <c r="F14" s="117">
        <f t="shared" ref="F14" si="5">D14*E14</f>
        <v>37038.739185450002</v>
      </c>
      <c r="G14" s="94">
        <f t="shared" si="0"/>
        <v>0.10508840926838903</v>
      </c>
      <c r="H14" s="149">
        <f>SUM(G14:G16)</f>
        <v>0.19649670053795115</v>
      </c>
      <c r="I14" s="150">
        <f>SUM(H14:H19)</f>
        <v>0.31405054665974258</v>
      </c>
      <c r="K14" s="96">
        <f t="shared" si="2"/>
        <v>0.10508840926838903</v>
      </c>
      <c r="L14" s="149">
        <f>SUM(K14:K16)</f>
        <v>0.19649670053795115</v>
      </c>
      <c r="M14" s="150">
        <f>SUM(L14:L19)</f>
        <v>0.36228390980468489</v>
      </c>
      <c r="N14" s="124">
        <f t="shared" si="3"/>
        <v>0</v>
      </c>
      <c r="O14" s="149">
        <f>SUM(N14:N16)</f>
        <v>0</v>
      </c>
      <c r="P14" s="150">
        <f>SUM(O14:O19)</f>
        <v>4.8233363144942282E-2</v>
      </c>
      <c r="Q14" s="93">
        <f t="shared" si="1"/>
        <v>0</v>
      </c>
      <c r="R14" s="144">
        <f>SUM(Q14:Q16)</f>
        <v>0</v>
      </c>
      <c r="S14" s="145">
        <f>SUM(R14:R19)</f>
        <v>17000</v>
      </c>
    </row>
    <row r="15" spans="1:19">
      <c r="A15" s="155"/>
      <c r="B15" s="91" t="s">
        <v>52</v>
      </c>
      <c r="C15" s="128" t="s">
        <v>89</v>
      </c>
      <c r="D15" s="108">
        <v>510.10950000000003</v>
      </c>
      <c r="E15" s="116">
        <v>63.157299999999999</v>
      </c>
      <c r="F15" s="117">
        <f>D15*E15</f>
        <v>32217.138724350003</v>
      </c>
      <c r="G15" s="127">
        <f t="shared" ref="G15" si="6">F15/$F$22</f>
        <v>9.1408291269562125E-2</v>
      </c>
      <c r="H15" s="149"/>
      <c r="I15" s="150"/>
      <c r="K15" s="96">
        <f t="shared" si="2"/>
        <v>9.1408291269562125E-2</v>
      </c>
      <c r="L15" s="149"/>
      <c r="M15" s="150"/>
      <c r="N15" s="124">
        <f t="shared" si="3"/>
        <v>0</v>
      </c>
      <c r="O15" s="149"/>
      <c r="P15" s="150"/>
      <c r="Q15" s="93">
        <f t="shared" si="1"/>
        <v>0</v>
      </c>
      <c r="R15" s="144"/>
      <c r="S15" s="145"/>
    </row>
    <row r="16" spans="1:19">
      <c r="A16" s="155"/>
      <c r="B16" s="91"/>
      <c r="C16" s="128"/>
      <c r="D16" s="108"/>
      <c r="E16" s="116"/>
      <c r="F16" s="117"/>
      <c r="G16" s="94"/>
      <c r="H16" s="149"/>
      <c r="I16" s="150"/>
      <c r="K16" s="96">
        <f t="shared" si="2"/>
        <v>0</v>
      </c>
      <c r="L16" s="149"/>
      <c r="M16" s="150"/>
      <c r="N16" s="124">
        <f t="shared" si="3"/>
        <v>0</v>
      </c>
      <c r="O16" s="149"/>
      <c r="P16" s="150"/>
      <c r="Q16" s="93">
        <f t="shared" si="1"/>
        <v>0</v>
      </c>
      <c r="R16" s="144"/>
      <c r="S16" s="145"/>
    </row>
    <row r="17" spans="1:19">
      <c r="A17" s="156" t="s">
        <v>25</v>
      </c>
      <c r="B17" s="97" t="s">
        <v>52</v>
      </c>
      <c r="C17" s="109" t="s">
        <v>88</v>
      </c>
      <c r="D17" s="107">
        <v>2702.0556999999999</v>
      </c>
      <c r="E17" s="114">
        <v>11.0449</v>
      </c>
      <c r="F17" s="115">
        <f>D17*E17</f>
        <v>29843.93500093</v>
      </c>
      <c r="G17" s="99">
        <f>F17/$F$22</f>
        <v>8.4674903210229996E-2</v>
      </c>
      <c r="H17" s="151">
        <f>SUM(G17:G19)</f>
        <v>0.11755384612179144</v>
      </c>
      <c r="I17" s="150"/>
      <c r="K17" s="96">
        <f t="shared" si="2"/>
        <v>8.4674903210229996E-2</v>
      </c>
      <c r="L17" s="151">
        <f>SUM(K17:K19)</f>
        <v>0.16578720926673374</v>
      </c>
      <c r="M17" s="150"/>
      <c r="N17" s="94">
        <f t="shared" si="3"/>
        <v>0</v>
      </c>
      <c r="O17" s="151">
        <f>SUM(N17:N19)</f>
        <v>4.8233363144942282E-2</v>
      </c>
      <c r="P17" s="150"/>
      <c r="Q17" s="93">
        <f t="shared" si="1"/>
        <v>0</v>
      </c>
      <c r="R17" s="147">
        <f>SUM(Q17:Q19)</f>
        <v>17000</v>
      </c>
      <c r="S17" s="145"/>
    </row>
    <row r="18" spans="1:19">
      <c r="A18" s="157"/>
      <c r="B18" s="97" t="s">
        <v>52</v>
      </c>
      <c r="C18" s="98" t="s">
        <v>54</v>
      </c>
      <c r="D18" s="107">
        <v>912.80849999999998</v>
      </c>
      <c r="E18" s="114">
        <v>12.6952</v>
      </c>
      <c r="F18" s="115">
        <f>D18*E18</f>
        <v>11588.2864692</v>
      </c>
      <c r="G18" s="99">
        <f>F18/$F$22</f>
        <v>3.2878942911561446E-2</v>
      </c>
      <c r="H18" s="151"/>
      <c r="I18" s="150"/>
      <c r="K18" s="96">
        <f t="shared" si="2"/>
        <v>3.2878942911561446E-2</v>
      </c>
      <c r="L18" s="151"/>
      <c r="M18" s="150"/>
      <c r="N18" s="94">
        <f t="shared" si="3"/>
        <v>0</v>
      </c>
      <c r="O18" s="151"/>
      <c r="P18" s="150"/>
      <c r="Q18" s="93">
        <f t="shared" ref="Q18" si="7">N18*$F$22</f>
        <v>0</v>
      </c>
      <c r="R18" s="147"/>
      <c r="S18" s="145"/>
    </row>
    <row r="19" spans="1:19">
      <c r="A19" s="157"/>
      <c r="B19" s="97" t="s">
        <v>52</v>
      </c>
      <c r="C19" s="132" t="s">
        <v>106</v>
      </c>
      <c r="D19" s="107"/>
      <c r="E19" s="114"/>
      <c r="F19" s="115"/>
      <c r="G19" s="99">
        <f>F19/$F$22</f>
        <v>0</v>
      </c>
      <c r="H19" s="151"/>
      <c r="I19" s="150"/>
      <c r="K19" s="96">
        <f>17000/F22</f>
        <v>4.8233363144942282E-2</v>
      </c>
      <c r="L19" s="151"/>
      <c r="M19" s="150"/>
      <c r="N19" s="94">
        <f t="shared" si="3"/>
        <v>4.8233363144942282E-2</v>
      </c>
      <c r="O19" s="151"/>
      <c r="P19" s="150"/>
      <c r="Q19" s="93">
        <f t="shared" ref="Q19" si="8">N19*$F$22</f>
        <v>17000</v>
      </c>
      <c r="R19" s="147"/>
      <c r="S19" s="145"/>
    </row>
    <row r="20" spans="1:19">
      <c r="A20" s="155" t="s">
        <v>27</v>
      </c>
      <c r="B20" s="91" t="s">
        <v>52</v>
      </c>
      <c r="C20" s="92" t="s">
        <v>55</v>
      </c>
      <c r="D20" s="108">
        <v>3859.7518</v>
      </c>
      <c r="E20" s="116">
        <v>9.09</v>
      </c>
      <c r="F20" s="117">
        <f t="shared" si="4"/>
        <v>35085.143861999997</v>
      </c>
      <c r="G20" s="94">
        <f t="shared" si="0"/>
        <v>9.954555793461109E-2</v>
      </c>
      <c r="H20" s="149">
        <f>SUM(G20:G21)</f>
        <v>9.954555793461109E-2</v>
      </c>
      <c r="I20" s="150">
        <f>SUM(G20:G21)</f>
        <v>9.954555793461109E-2</v>
      </c>
      <c r="K20" s="96">
        <f t="shared" si="2"/>
        <v>9.954555793461109E-2</v>
      </c>
      <c r="L20" s="149">
        <f>SUM(K20:K21)</f>
        <v>9.954555793461109E-2</v>
      </c>
      <c r="M20" s="150">
        <f>SUM(K20:K21)</f>
        <v>9.954555793461109E-2</v>
      </c>
      <c r="N20" s="94">
        <f t="shared" si="3"/>
        <v>0</v>
      </c>
      <c r="O20" s="149">
        <f>SUM(N20:N21)</f>
        <v>0</v>
      </c>
      <c r="P20" s="150">
        <f>SUM(N20:N21)</f>
        <v>0</v>
      </c>
      <c r="Q20" s="93">
        <f>N20*$F$22</f>
        <v>0</v>
      </c>
      <c r="R20" s="144">
        <f>SUM(Q20:Q21)</f>
        <v>0</v>
      </c>
      <c r="S20" s="145">
        <f>SUM(Q20:Q21)</f>
        <v>0</v>
      </c>
    </row>
    <row r="21" spans="1:19">
      <c r="A21" s="155"/>
      <c r="B21" s="91"/>
      <c r="C21" s="100"/>
      <c r="D21" s="108"/>
      <c r="E21" s="116"/>
      <c r="F21" s="117">
        <f>D21*E21</f>
        <v>0</v>
      </c>
      <c r="G21" s="94">
        <f t="shared" si="0"/>
        <v>0</v>
      </c>
      <c r="H21" s="149"/>
      <c r="I21" s="150"/>
      <c r="K21" s="96">
        <f>G21</f>
        <v>0</v>
      </c>
      <c r="L21" s="149"/>
      <c r="M21" s="150"/>
      <c r="N21" s="94">
        <f t="shared" si="3"/>
        <v>0</v>
      </c>
      <c r="O21" s="149"/>
      <c r="P21" s="150"/>
      <c r="Q21" s="93">
        <f>N21*$F$22</f>
        <v>0</v>
      </c>
      <c r="R21" s="144"/>
      <c r="S21" s="145"/>
    </row>
    <row r="22" spans="1:19">
      <c r="A22" s="158" t="s">
        <v>35</v>
      </c>
      <c r="B22" s="158"/>
      <c r="C22" s="158"/>
      <c r="D22" s="158"/>
      <c r="E22" s="158"/>
      <c r="F22" s="101">
        <f>SUM(F6:F21)</f>
        <v>352453.13392131997</v>
      </c>
      <c r="G22" s="102">
        <f>SUM(G6:G21)</f>
        <v>1</v>
      </c>
      <c r="H22" s="103"/>
      <c r="I22" s="102"/>
      <c r="K22" s="102">
        <f>SUM(K6:K21)</f>
        <v>1</v>
      </c>
      <c r="L22" s="103"/>
      <c r="M22" s="102"/>
      <c r="N22" s="102"/>
      <c r="O22" s="104"/>
      <c r="P22" s="102"/>
      <c r="Q22" s="101"/>
      <c r="R22" s="105"/>
      <c r="S22" s="101"/>
    </row>
    <row r="23" spans="1:19" ht="13.6" customHeight="1"/>
    <row r="24" spans="1:19">
      <c r="A24" s="87" t="s">
        <v>50</v>
      </c>
    </row>
    <row r="33" spans="2:5">
      <c r="B33" s="87"/>
      <c r="E33" s="87"/>
    </row>
    <row r="34" spans="2:5">
      <c r="B34" s="87"/>
      <c r="E34" s="87"/>
    </row>
    <row r="35" spans="2:5">
      <c r="B35" s="87"/>
      <c r="E35" s="87"/>
    </row>
    <row r="36" spans="2:5">
      <c r="B36" s="87"/>
      <c r="E36" s="87"/>
    </row>
    <row r="37" spans="2:5">
      <c r="B37" s="87"/>
      <c r="E37" s="87"/>
    </row>
    <row r="38" spans="2:5">
      <c r="B38" s="87"/>
      <c r="E38" s="87"/>
    </row>
    <row r="39" spans="2:5">
      <c r="B39" s="87"/>
      <c r="E39" s="87"/>
    </row>
    <row r="40" spans="2:5">
      <c r="B40" s="87"/>
      <c r="E40" s="87"/>
    </row>
    <row r="41" spans="2:5">
      <c r="B41" s="87"/>
      <c r="E41" s="87"/>
    </row>
    <row r="42" spans="2:5">
      <c r="B42" s="87"/>
      <c r="E42" s="87"/>
    </row>
    <row r="43" spans="2:5">
      <c r="B43" s="87"/>
      <c r="E43" s="87"/>
    </row>
  </sheetData>
  <sortState xmlns:xlrd2="http://schemas.microsoft.com/office/spreadsheetml/2017/richdata2" ref="C17:G19">
    <sortCondition descending="1" ref="F17:F19"/>
  </sortState>
  <mergeCells count="64">
    <mergeCell ref="A14:A16"/>
    <mergeCell ref="A17:A19"/>
    <mergeCell ref="A22:E22"/>
    <mergeCell ref="A6:A7"/>
    <mergeCell ref="A8:A9"/>
    <mergeCell ref="A10:A11"/>
    <mergeCell ref="A12:A13"/>
    <mergeCell ref="A20:A21"/>
    <mergeCell ref="H12:H13"/>
    <mergeCell ref="I6:I11"/>
    <mergeCell ref="H14:H16"/>
    <mergeCell ref="H17:H19"/>
    <mergeCell ref="H20:H21"/>
    <mergeCell ref="I20:I21"/>
    <mergeCell ref="I12:I13"/>
    <mergeCell ref="I14:I19"/>
    <mergeCell ref="A4:A5"/>
    <mergeCell ref="B4:B5"/>
    <mergeCell ref="C4:C5"/>
    <mergeCell ref="D4:D5"/>
    <mergeCell ref="E4:E5"/>
    <mergeCell ref="F4:F5"/>
    <mergeCell ref="G5:I5"/>
    <mergeCell ref="K5:M5"/>
    <mergeCell ref="L6:L7"/>
    <mergeCell ref="M6:M11"/>
    <mergeCell ref="L8:L9"/>
    <mergeCell ref="L10:L11"/>
    <mergeCell ref="G4:I4"/>
    <mergeCell ref="H6:H7"/>
    <mergeCell ref="H8:H9"/>
    <mergeCell ref="H10:H11"/>
    <mergeCell ref="L12:L13"/>
    <mergeCell ref="M12:M13"/>
    <mergeCell ref="L14:L16"/>
    <mergeCell ref="M14:M19"/>
    <mergeCell ref="L17:L19"/>
    <mergeCell ref="O14:O16"/>
    <mergeCell ref="P14:P19"/>
    <mergeCell ref="O17:O19"/>
    <mergeCell ref="O20:O21"/>
    <mergeCell ref="P20:P21"/>
    <mergeCell ref="O6:O7"/>
    <mergeCell ref="P6:P11"/>
    <mergeCell ref="O8:O9"/>
    <mergeCell ref="O10:O11"/>
    <mergeCell ref="O12:O13"/>
    <mergeCell ref="P12:P13"/>
    <mergeCell ref="R20:R21"/>
    <mergeCell ref="S20:S21"/>
    <mergeCell ref="K4:S4"/>
    <mergeCell ref="R12:R13"/>
    <mergeCell ref="S12:S13"/>
    <mergeCell ref="R14:R16"/>
    <mergeCell ref="S14:S19"/>
    <mergeCell ref="R17:R19"/>
    <mergeCell ref="Q5:S5"/>
    <mergeCell ref="R6:R7"/>
    <mergeCell ref="S6:S11"/>
    <mergeCell ref="R8:R9"/>
    <mergeCell ref="R10:R11"/>
    <mergeCell ref="L20:L21"/>
    <mergeCell ref="M20:M21"/>
    <mergeCell ref="N5:P5"/>
  </mergeCells>
  <conditionalFormatting sqref="N6:N21">
    <cfRule type="cellIs" dxfId="295" priority="3" operator="lessThan">
      <formula>0</formula>
    </cfRule>
    <cfRule type="cellIs" dxfId="294" priority="4" operator="greaterThan">
      <formula>0</formula>
    </cfRule>
  </conditionalFormatting>
  <conditionalFormatting sqref="Q6:Q21">
    <cfRule type="cellIs" dxfId="293" priority="1" operator="greaterThan">
      <formula>0</formula>
    </cfRule>
    <cfRule type="cellIs" dxfId="292" priority="2" operator="lessThan">
      <formula>0</formula>
    </cfRule>
  </conditionalFormatting>
  <printOptions horizontalCentered="1"/>
  <pageMargins left="0.43307086614173229" right="0.27559055118110237" top="0.5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topLeftCell="A19" zoomScale="115" zoomScaleNormal="115" workbookViewId="0">
      <selection activeCell="F33" sqref="F33"/>
    </sheetView>
  </sheetViews>
  <sheetFormatPr defaultColWidth="9.109375" defaultRowHeight="20.95"/>
  <cols>
    <col min="1" max="1" width="12.88671875" style="66" customWidth="1"/>
    <col min="2" max="8" width="14.109375" style="66" customWidth="1"/>
    <col min="9" max="9" width="3.44140625" style="66" customWidth="1"/>
    <col min="10" max="10" width="15.109375" style="66" customWidth="1"/>
    <col min="11" max="11" width="12.44140625" style="66" customWidth="1"/>
    <col min="12" max="12" width="13.6640625" style="66" customWidth="1"/>
    <col min="13" max="16384" width="9.109375" style="66"/>
  </cols>
  <sheetData>
    <row r="1" spans="1:12">
      <c r="A1" s="65" t="s">
        <v>46</v>
      </c>
    </row>
    <row r="2" spans="1:12" ht="11.3" customHeight="1"/>
    <row r="3" spans="1:12">
      <c r="A3" s="67" t="s">
        <v>4</v>
      </c>
      <c r="B3" s="67" t="s">
        <v>0</v>
      </c>
      <c r="C3" s="68" t="s">
        <v>5</v>
      </c>
      <c r="D3" s="68" t="s">
        <v>6</v>
      </c>
      <c r="E3" s="69" t="s">
        <v>1</v>
      </c>
      <c r="F3" s="67" t="s">
        <v>2</v>
      </c>
      <c r="G3" s="159" t="s">
        <v>7</v>
      </c>
      <c r="H3" s="159"/>
    </row>
    <row r="4" spans="1:12">
      <c r="A4" s="70">
        <v>42613</v>
      </c>
      <c r="B4" s="71"/>
      <c r="C4" s="71"/>
      <c r="D4" s="71"/>
      <c r="E4" s="71"/>
      <c r="F4" s="72">
        <v>200000</v>
      </c>
      <c r="G4" s="71"/>
      <c r="H4" s="73"/>
      <c r="I4" s="110"/>
      <c r="J4" s="106" t="s">
        <v>81</v>
      </c>
      <c r="K4" s="106" t="s">
        <v>80</v>
      </c>
    </row>
    <row r="5" spans="1:12">
      <c r="A5" s="70">
        <v>42643</v>
      </c>
      <c r="B5" s="72">
        <f>F4</f>
        <v>200000</v>
      </c>
      <c r="C5" s="72">
        <v>0</v>
      </c>
      <c r="D5" s="72">
        <v>0</v>
      </c>
      <c r="E5" s="72">
        <v>5000</v>
      </c>
      <c r="F5" s="72">
        <v>203558.85898389999</v>
      </c>
      <c r="G5" s="72">
        <f t="shared" ref="G5:G10" si="0">F5-E5+C5+D5-B5</f>
        <v>-1441.1410161000094</v>
      </c>
      <c r="H5" s="74">
        <f t="shared" ref="H5:H10" si="1">G5/B5</f>
        <v>-7.2057050805000473E-3</v>
      </c>
      <c r="I5" s="110"/>
      <c r="J5" s="113" t="s">
        <v>82</v>
      </c>
      <c r="K5" s="74">
        <f t="array" ref="K5">PRODUCT(1+H5:H8)-1</f>
        <v>-4.8785161734163918E-3</v>
      </c>
      <c r="L5" s="112" t="s">
        <v>79</v>
      </c>
    </row>
    <row r="6" spans="1:12">
      <c r="A6" s="70">
        <v>42674</v>
      </c>
      <c r="B6" s="72">
        <f>F5</f>
        <v>203558.85898389999</v>
      </c>
      <c r="C6" s="72">
        <v>0</v>
      </c>
      <c r="D6" s="72">
        <v>0</v>
      </c>
      <c r="E6" s="72">
        <v>5000</v>
      </c>
      <c r="F6" s="72">
        <v>209283.38023113</v>
      </c>
      <c r="G6" s="72">
        <f t="shared" si="0"/>
        <v>724.52124723000452</v>
      </c>
      <c r="H6" s="74">
        <f t="shared" si="1"/>
        <v>3.5592715092164513E-3</v>
      </c>
      <c r="I6" s="110"/>
      <c r="J6" s="113" t="s">
        <v>83</v>
      </c>
      <c r="K6" s="74">
        <f t="array" ref="K6">PRODUCT(1+H9:H20)-1</f>
        <v>0.10082173085068935</v>
      </c>
      <c r="L6" s="112" t="s">
        <v>86</v>
      </c>
    </row>
    <row r="7" spans="1:12">
      <c r="A7" s="70">
        <v>42704</v>
      </c>
      <c r="B7" s="72">
        <f t="shared" ref="B7:B8" si="2">F6</f>
        <v>209283.38023113</v>
      </c>
      <c r="C7" s="72">
        <v>0</v>
      </c>
      <c r="D7" s="72">
        <v>0</v>
      </c>
      <c r="E7" s="72">
        <v>5000</v>
      </c>
      <c r="F7" s="72">
        <v>213764.37059931998</v>
      </c>
      <c r="G7" s="72">
        <f t="shared" si="0"/>
        <v>-519.00963181001134</v>
      </c>
      <c r="H7" s="74">
        <f t="shared" si="1"/>
        <v>-2.4799371609767746E-3</v>
      </c>
      <c r="I7" s="110"/>
      <c r="J7" s="113" t="s">
        <v>87</v>
      </c>
      <c r="K7" s="74">
        <f t="array" ref="K7">PRODUCT(1+H21:H32)-1</f>
        <v>-7.2126850953778465E-2</v>
      </c>
      <c r="L7" s="112" t="s">
        <v>86</v>
      </c>
    </row>
    <row r="8" spans="1:12" ht="21.6" thickBot="1">
      <c r="A8" s="75">
        <v>42734</v>
      </c>
      <c r="B8" s="76">
        <f t="shared" si="2"/>
        <v>213764.37059931998</v>
      </c>
      <c r="C8" s="76">
        <v>0</v>
      </c>
      <c r="D8" s="76">
        <v>0</v>
      </c>
      <c r="E8" s="76">
        <v>5000</v>
      </c>
      <c r="F8" s="76">
        <v>219036.32380442001</v>
      </c>
      <c r="G8" s="76">
        <f t="shared" si="0"/>
        <v>271.95320510002784</v>
      </c>
      <c r="H8" s="77">
        <f t="shared" si="1"/>
        <v>1.2722101645731086E-3</v>
      </c>
      <c r="I8" s="110"/>
      <c r="J8" s="113" t="s">
        <v>87</v>
      </c>
      <c r="K8" s="74">
        <f t="array" ref="K8">PRODUCT(1+H33:H44)-1</f>
        <v>2.1252235778771666E-2</v>
      </c>
      <c r="L8" s="112" t="s">
        <v>100</v>
      </c>
    </row>
    <row r="9" spans="1:12">
      <c r="A9" s="78">
        <v>42766</v>
      </c>
      <c r="B9" s="79">
        <f t="shared" ref="B9" si="3">F8</f>
        <v>219036.32380442001</v>
      </c>
      <c r="C9" s="79">
        <v>0</v>
      </c>
      <c r="D9" s="79">
        <v>0</v>
      </c>
      <c r="E9" s="79">
        <v>5000</v>
      </c>
      <c r="F9" s="79">
        <v>225481.32634729997</v>
      </c>
      <c r="G9" s="79">
        <f t="shared" si="0"/>
        <v>1445.0025428799563</v>
      </c>
      <c r="H9" s="80">
        <f t="shared" si="1"/>
        <v>6.5970909198157252E-3</v>
      </c>
      <c r="J9" s="111"/>
      <c r="L9" s="112"/>
    </row>
    <row r="10" spans="1:12">
      <c r="A10" s="70">
        <v>42794</v>
      </c>
      <c r="B10" s="72">
        <f t="shared" ref="B10:B15" si="4">F9</f>
        <v>225481.32634729997</v>
      </c>
      <c r="C10" s="72">
        <v>0</v>
      </c>
      <c r="D10" s="72">
        <v>0</v>
      </c>
      <c r="E10" s="72">
        <v>5000</v>
      </c>
      <c r="F10" s="72">
        <v>229855.78899674004</v>
      </c>
      <c r="G10" s="79">
        <f t="shared" si="0"/>
        <v>-625.53735055992729</v>
      </c>
      <c r="H10" s="74">
        <f t="shared" si="1"/>
        <v>-2.7742312886541959E-3</v>
      </c>
      <c r="J10" s="113" t="s">
        <v>84</v>
      </c>
      <c r="K10" s="21">
        <f t="array" ref="K10">PRODUCT(1+K5:K8)-1</f>
        <v>3.8041518039251265E-2</v>
      </c>
      <c r="L10" s="112"/>
    </row>
    <row r="11" spans="1:12">
      <c r="A11" s="70">
        <v>42825</v>
      </c>
      <c r="B11" s="72">
        <f t="shared" si="4"/>
        <v>229855.78899674004</v>
      </c>
      <c r="C11" s="72">
        <v>0</v>
      </c>
      <c r="D11" s="72">
        <v>0</v>
      </c>
      <c r="E11" s="72">
        <v>5000</v>
      </c>
      <c r="F11" s="72">
        <v>234023.87617768996</v>
      </c>
      <c r="G11" s="79">
        <f t="shared" ref="G11" si="5">F11-E11+C11+D11-B11</f>
        <v>-831.91281905007781</v>
      </c>
      <c r="H11" s="74">
        <f t="shared" ref="H11" si="6">G11/B11</f>
        <v>-3.6192815620661898E-3</v>
      </c>
    </row>
    <row r="12" spans="1:12">
      <c r="A12" s="70">
        <v>42853</v>
      </c>
      <c r="B12" s="72">
        <f t="shared" si="4"/>
        <v>234023.87617768996</v>
      </c>
      <c r="C12" s="72">
        <v>0</v>
      </c>
      <c r="D12" s="72">
        <v>0</v>
      </c>
      <c r="E12" s="72">
        <v>5000</v>
      </c>
      <c r="F12" s="72">
        <v>240363.03931802005</v>
      </c>
      <c r="G12" s="79">
        <f t="shared" ref="G12" si="7">F12-E12+C12+D12-B12</f>
        <v>1339.1631403300853</v>
      </c>
      <c r="H12" s="74">
        <f t="shared" ref="H12" si="8">G12/B12</f>
        <v>5.7223355249157726E-3</v>
      </c>
    </row>
    <row r="13" spans="1:12">
      <c r="A13" s="70">
        <v>42886</v>
      </c>
      <c r="B13" s="72">
        <f t="shared" si="4"/>
        <v>240363.03931802005</v>
      </c>
      <c r="C13" s="72">
        <v>0</v>
      </c>
      <c r="D13" s="72">
        <v>0</v>
      </c>
      <c r="E13" s="72">
        <v>5000</v>
      </c>
      <c r="F13" s="72">
        <v>244552.76735744</v>
      </c>
      <c r="G13" s="79">
        <f t="shared" ref="G13" si="9">F13-E13+C13+D13-B13</f>
        <v>-810.27196058005211</v>
      </c>
      <c r="H13" s="74">
        <f t="shared" ref="H13" si="10">G13/B13</f>
        <v>-3.3710339280075244E-3</v>
      </c>
    </row>
    <row r="14" spans="1:12">
      <c r="A14" s="70">
        <v>42916</v>
      </c>
      <c r="B14" s="72">
        <f t="shared" si="4"/>
        <v>244552.76735744</v>
      </c>
      <c r="C14" s="72">
        <v>0</v>
      </c>
      <c r="D14" s="72">
        <v>0</v>
      </c>
      <c r="E14" s="72">
        <v>5000</v>
      </c>
      <c r="F14" s="72">
        <v>251630.91734891004</v>
      </c>
      <c r="G14" s="79">
        <f t="shared" ref="G14:G16" si="11">F14-E14+C14+D14-B14</f>
        <v>2078.1499914700398</v>
      </c>
      <c r="H14" s="74">
        <f t="shared" ref="H14" si="12">G14/B14</f>
        <v>8.4977570032262265E-3</v>
      </c>
    </row>
    <row r="15" spans="1:12">
      <c r="A15" s="70">
        <v>42947</v>
      </c>
      <c r="B15" s="72">
        <f t="shared" si="4"/>
        <v>251630.91734891004</v>
      </c>
      <c r="C15" s="72">
        <v>0</v>
      </c>
      <c r="D15" s="72">
        <v>0</v>
      </c>
      <c r="E15" s="72">
        <v>5000</v>
      </c>
      <c r="F15" s="72">
        <v>260053.02629294997</v>
      </c>
      <c r="G15" s="79">
        <f t="shared" si="11"/>
        <v>3422.1089440399373</v>
      </c>
      <c r="H15" s="74">
        <f t="shared" ref="H15:H16" si="13">G15/B15</f>
        <v>1.3599715726882877E-2</v>
      </c>
    </row>
    <row r="16" spans="1:12">
      <c r="A16" s="70">
        <v>42978</v>
      </c>
      <c r="B16" s="72">
        <v>260053.02629294997</v>
      </c>
      <c r="C16" s="72">
        <v>0</v>
      </c>
      <c r="D16" s="72">
        <v>0</v>
      </c>
      <c r="E16" s="72">
        <v>5000</v>
      </c>
      <c r="F16" s="72">
        <v>268619.76291821001</v>
      </c>
      <c r="G16" s="79">
        <f t="shared" si="11"/>
        <v>3566.7366252600332</v>
      </c>
      <c r="H16" s="74">
        <f t="shared" si="13"/>
        <v>1.3715420566735113E-2</v>
      </c>
    </row>
    <row r="17" spans="1:8">
      <c r="A17" s="70">
        <v>43007</v>
      </c>
      <c r="B17" s="72">
        <v>268619.76291821001</v>
      </c>
      <c r="C17" s="72">
        <v>0</v>
      </c>
      <c r="D17" s="72">
        <v>0</v>
      </c>
      <c r="E17" s="72">
        <v>5000</v>
      </c>
      <c r="F17" s="72">
        <v>278252.16482491</v>
      </c>
      <c r="G17" s="79">
        <f t="shared" ref="G17" si="14">F17-E17+C17+D17-B17</f>
        <v>4632.4019066999899</v>
      </c>
      <c r="H17" s="74">
        <f t="shared" ref="H17" si="15">G17/B17</f>
        <v>1.7245201381964122E-2</v>
      </c>
    </row>
    <row r="18" spans="1:8">
      <c r="A18" s="70">
        <v>43039</v>
      </c>
      <c r="B18" s="72">
        <f t="shared" ref="B18:B23" si="16">F17</f>
        <v>278252.16482491</v>
      </c>
      <c r="C18" s="72">
        <v>0</v>
      </c>
      <c r="D18" s="72">
        <v>0</v>
      </c>
      <c r="E18" s="72">
        <v>5000</v>
      </c>
      <c r="F18" s="72">
        <v>291125.90297580999</v>
      </c>
      <c r="G18" s="79">
        <f t="shared" ref="G18" si="17">F18-E18+C18+D18-B18</f>
        <v>7873.738150899997</v>
      </c>
      <c r="H18" s="74">
        <f t="shared" ref="H18" si="18">G18/B18</f>
        <v>2.8297131689360051E-2</v>
      </c>
    </row>
    <row r="19" spans="1:8">
      <c r="A19" s="70">
        <v>43069</v>
      </c>
      <c r="B19" s="72">
        <f t="shared" si="16"/>
        <v>291125.90297580999</v>
      </c>
      <c r="C19" s="72">
        <v>0</v>
      </c>
      <c r="D19" s="72">
        <v>0</v>
      </c>
      <c r="E19" s="72">
        <v>5000</v>
      </c>
      <c r="F19" s="72">
        <v>294029.22509580001</v>
      </c>
      <c r="G19" s="79">
        <f t="shared" ref="G19" si="19">F19-E19+C19+D19-B19</f>
        <v>-2096.6778800099855</v>
      </c>
      <c r="H19" s="74">
        <f t="shared" ref="H19" si="20">G19/B19</f>
        <v>-7.2019626511358598E-3</v>
      </c>
    </row>
    <row r="20" spans="1:8" ht="21.6" thickBot="1">
      <c r="A20" s="75">
        <v>43098</v>
      </c>
      <c r="B20" s="76">
        <f t="shared" si="16"/>
        <v>294029.22509580001</v>
      </c>
      <c r="C20" s="76">
        <v>0</v>
      </c>
      <c r="D20" s="76">
        <v>0</v>
      </c>
      <c r="E20" s="76">
        <v>5000</v>
      </c>
      <c r="F20" s="76">
        <v>305025.90962411999</v>
      </c>
      <c r="G20" s="76">
        <f t="shared" ref="G20" si="21">F20-E20+C20+D20-B20</f>
        <v>5996.68452831998</v>
      </c>
      <c r="H20" s="77">
        <f t="shared" ref="H20" si="22">G20/B20</f>
        <v>2.0394858798019659E-2</v>
      </c>
    </row>
    <row r="21" spans="1:8">
      <c r="A21" s="78">
        <v>43131</v>
      </c>
      <c r="B21" s="79">
        <f t="shared" si="16"/>
        <v>305025.90962411999</v>
      </c>
      <c r="C21" s="79">
        <v>0</v>
      </c>
      <c r="D21" s="79">
        <v>0</v>
      </c>
      <c r="E21" s="79">
        <v>5000</v>
      </c>
      <c r="F21" s="79">
        <v>317419.05815946998</v>
      </c>
      <c r="G21" s="79">
        <f t="shared" ref="G21:G22" si="23">F21-E21+C21+D21-B21</f>
        <v>7393.1485353499884</v>
      </c>
      <c r="H21" s="80">
        <f t="shared" ref="H21:H22" si="24">G21/B21</f>
        <v>2.4237772274691295E-2</v>
      </c>
    </row>
    <row r="22" spans="1:8">
      <c r="A22" s="70">
        <v>43159</v>
      </c>
      <c r="B22" s="72">
        <f t="shared" si="16"/>
        <v>317419.05815946998</v>
      </c>
      <c r="C22" s="72">
        <v>0</v>
      </c>
      <c r="D22" s="72">
        <v>0</v>
      </c>
      <c r="E22" s="72">
        <v>5000</v>
      </c>
      <c r="F22" s="72">
        <v>316545.31488577003</v>
      </c>
      <c r="G22" s="79">
        <f t="shared" si="23"/>
        <v>-5873.7432736999472</v>
      </c>
      <c r="H22" s="74">
        <f t="shared" si="24"/>
        <v>-1.8504696308275868E-2</v>
      </c>
    </row>
    <row r="23" spans="1:8">
      <c r="A23" s="70">
        <v>43189</v>
      </c>
      <c r="B23" s="72">
        <f t="shared" si="16"/>
        <v>316545.31488577003</v>
      </c>
      <c r="C23" s="72">
        <v>0</v>
      </c>
      <c r="D23" s="72">
        <v>0</v>
      </c>
      <c r="E23" s="72">
        <v>5000</v>
      </c>
      <c r="F23" s="72">
        <v>315717.88014640997</v>
      </c>
      <c r="G23" s="79">
        <f t="shared" ref="G23" si="25">F23-E23+C23+D23-B23</f>
        <v>-5827.4347393600619</v>
      </c>
      <c r="H23" s="74">
        <f t="shared" ref="H23" si="26">G23/B23</f>
        <v>-1.8409480302884838E-2</v>
      </c>
    </row>
    <row r="24" spans="1:8">
      <c r="A24" s="70">
        <v>43220</v>
      </c>
      <c r="B24" s="72">
        <f t="shared" ref="B24" si="27">F23</f>
        <v>315717.88014640997</v>
      </c>
      <c r="C24" s="72">
        <v>0</v>
      </c>
      <c r="D24" s="72">
        <v>0</v>
      </c>
      <c r="E24" s="72">
        <v>5000</v>
      </c>
      <c r="F24" s="72">
        <v>322209.41544400994</v>
      </c>
      <c r="G24" s="79">
        <f t="shared" ref="G24" si="28">F24-E24+C24+D24-B24</f>
        <v>1491.5352975999704</v>
      </c>
      <c r="H24" s="74">
        <f t="shared" ref="H24" si="29">G24/B24</f>
        <v>4.7242661610051697E-3</v>
      </c>
    </row>
    <row r="25" spans="1:8">
      <c r="A25" s="70">
        <v>43251</v>
      </c>
      <c r="B25" s="72">
        <f>F24</f>
        <v>322209.41544400994</v>
      </c>
      <c r="C25" s="72">
        <v>0</v>
      </c>
      <c r="D25" s="72">
        <v>0</v>
      </c>
      <c r="E25" s="72">
        <v>5000</v>
      </c>
      <c r="F25" s="72">
        <v>324639.04531643994</v>
      </c>
      <c r="G25" s="79">
        <f t="shared" ref="G25" si="30">F25-E25+C25+D25-B25</f>
        <v>-2570.3701275700005</v>
      </c>
      <c r="H25" s="74">
        <f t="shared" ref="H25" si="31">G25/B25</f>
        <v>-7.9773278010140947E-3</v>
      </c>
    </row>
    <row r="26" spans="1:8">
      <c r="A26" s="70">
        <v>43280</v>
      </c>
      <c r="B26" s="72">
        <f>F25</f>
        <v>324639.04531643994</v>
      </c>
      <c r="C26" s="72">
        <v>0</v>
      </c>
      <c r="D26" s="72">
        <v>0</v>
      </c>
      <c r="E26" s="72">
        <v>5000</v>
      </c>
      <c r="F26" s="72">
        <v>321377.74788834003</v>
      </c>
      <c r="G26" s="79">
        <f t="shared" ref="G26" si="32">F26-E26+C26+D26-B26</f>
        <v>-8261.2974280999042</v>
      </c>
      <c r="H26" s="74">
        <f t="shared" ref="H26" si="33">G26/B26</f>
        <v>-2.5447639608622109E-2</v>
      </c>
    </row>
    <row r="27" spans="1:8">
      <c r="A27" s="70">
        <v>43312</v>
      </c>
      <c r="B27" s="72">
        <f>F26</f>
        <v>321377.74788834003</v>
      </c>
      <c r="C27" s="72">
        <v>0</v>
      </c>
      <c r="D27" s="72">
        <v>0</v>
      </c>
      <c r="E27" s="72">
        <v>5000</v>
      </c>
      <c r="F27" s="72">
        <v>331024.03100563999</v>
      </c>
      <c r="G27" s="79">
        <f t="shared" ref="G27" si="34">F27-E27+C27+D27-B27</f>
        <v>4646.2831172999577</v>
      </c>
      <c r="H27" s="74">
        <f t="shared" ref="H27" si="35">G27/B27</f>
        <v>1.445738900041788E-2</v>
      </c>
    </row>
    <row r="28" spans="1:8">
      <c r="A28" s="70">
        <v>43343</v>
      </c>
      <c r="B28" s="72">
        <f>F27</f>
        <v>331024.03100563999</v>
      </c>
      <c r="C28" s="72">
        <v>0</v>
      </c>
      <c r="D28" s="72">
        <v>0</v>
      </c>
      <c r="E28" s="72">
        <v>5000</v>
      </c>
      <c r="F28" s="72">
        <v>337498.36503593001</v>
      </c>
      <c r="G28" s="79">
        <f t="shared" ref="G28" si="36">F28-E28+C28+D28-B28</f>
        <v>1474.3340302900178</v>
      </c>
      <c r="H28" s="74">
        <f t="shared" ref="H28" si="37">G28/B28</f>
        <v>4.4538580048434553E-3</v>
      </c>
    </row>
    <row r="29" spans="1:8">
      <c r="A29" s="70">
        <v>43371</v>
      </c>
      <c r="B29" s="72">
        <v>337498.36503593001</v>
      </c>
      <c r="C29" s="72">
        <v>0</v>
      </c>
      <c r="D29" s="72">
        <v>0</v>
      </c>
      <c r="E29" s="72">
        <v>5000</v>
      </c>
      <c r="F29" s="72">
        <v>343650.75545926997</v>
      </c>
      <c r="G29" s="79">
        <f t="shared" ref="G29" si="38">F29-E29+C29+D29-B29</f>
        <v>1152.3904233399662</v>
      </c>
      <c r="H29" s="74">
        <f t="shared" ref="H29" si="39">G29/B29</f>
        <v>3.4145066842539607E-3</v>
      </c>
    </row>
    <row r="30" spans="1:8">
      <c r="A30" s="70">
        <v>43404</v>
      </c>
      <c r="B30" s="72">
        <v>343650.75545926997</v>
      </c>
      <c r="C30" s="72">
        <v>0</v>
      </c>
      <c r="D30" s="72">
        <v>0</v>
      </c>
      <c r="E30" s="72">
        <v>5000</v>
      </c>
      <c r="F30" s="72">
        <v>333768.41417084006</v>
      </c>
      <c r="G30" s="79">
        <f>F30-E30+C30+D30-B30</f>
        <v>-14882.341288429918</v>
      </c>
      <c r="H30" s="74">
        <f>G30/B30</f>
        <v>-4.3306586853098877E-2</v>
      </c>
    </row>
    <row r="31" spans="1:8">
      <c r="A31" s="70">
        <v>43434</v>
      </c>
      <c r="B31" s="72">
        <v>333768.41417084006</v>
      </c>
      <c r="C31" s="72">
        <v>0</v>
      </c>
      <c r="D31" s="72">
        <v>0</v>
      </c>
      <c r="E31" s="72">
        <v>5000</v>
      </c>
      <c r="F31" s="72">
        <v>341295.89564392995</v>
      </c>
      <c r="G31" s="79">
        <f>F31-E31+C31+D31-B31</f>
        <v>2527.4814730898943</v>
      </c>
      <c r="H31" s="74">
        <f>G31/B31</f>
        <v>7.572560391518047E-3</v>
      </c>
    </row>
    <row r="32" spans="1:8" ht="21.6" thickBot="1">
      <c r="A32" s="75">
        <v>43462</v>
      </c>
      <c r="B32" s="76">
        <v>341295.89564392995</v>
      </c>
      <c r="C32" s="76">
        <v>0</v>
      </c>
      <c r="D32" s="76">
        <v>0</v>
      </c>
      <c r="E32" s="76">
        <v>5000</v>
      </c>
      <c r="F32" s="76">
        <v>340222.64211383997</v>
      </c>
      <c r="G32" s="76">
        <f>F32-E32+C32+D32-B32</f>
        <v>-6073.2535300899763</v>
      </c>
      <c r="H32" s="77">
        <f>G32/B32</f>
        <v>-1.7794686685673276E-2</v>
      </c>
    </row>
    <row r="33" spans="1:8">
      <c r="A33" s="78">
        <v>43496</v>
      </c>
      <c r="B33" s="79">
        <v>340222.64211383997</v>
      </c>
      <c r="C33" s="79">
        <v>0</v>
      </c>
      <c r="D33" s="79">
        <v>0</v>
      </c>
      <c r="E33" s="79">
        <v>5000</v>
      </c>
      <c r="F33" s="79">
        <v>352453.13392131997</v>
      </c>
      <c r="G33" s="79">
        <f t="shared" ref="G33" si="40">F33-E33+C33+D33-B33</f>
        <v>7230.4918074799934</v>
      </c>
      <c r="H33" s="80">
        <f t="shared" ref="H33" si="41">G33/B33</f>
        <v>2.1252235778771712E-2</v>
      </c>
    </row>
    <row r="34" spans="1:8">
      <c r="A34" s="70"/>
      <c r="B34" s="72"/>
      <c r="C34" s="72"/>
      <c r="D34" s="72"/>
      <c r="E34" s="72"/>
      <c r="F34" s="72"/>
      <c r="G34" s="79"/>
      <c r="H34" s="74"/>
    </row>
    <row r="35" spans="1:8">
      <c r="A35" s="70"/>
      <c r="B35" s="72"/>
      <c r="C35" s="72"/>
      <c r="D35" s="72"/>
      <c r="E35" s="72"/>
      <c r="F35" s="72"/>
      <c r="G35" s="79"/>
      <c r="H35" s="74"/>
    </row>
    <row r="36" spans="1:8">
      <c r="A36" s="70"/>
      <c r="B36" s="72"/>
      <c r="C36" s="72"/>
      <c r="D36" s="72"/>
      <c r="E36" s="72"/>
      <c r="F36" s="72"/>
      <c r="G36" s="79"/>
      <c r="H36" s="74"/>
    </row>
    <row r="37" spans="1:8">
      <c r="A37" s="70"/>
      <c r="B37" s="72"/>
      <c r="C37" s="72"/>
      <c r="D37" s="72"/>
      <c r="E37" s="72"/>
      <c r="F37" s="72"/>
      <c r="G37" s="79"/>
      <c r="H37" s="74"/>
    </row>
    <row r="38" spans="1:8">
      <c r="A38" s="70"/>
      <c r="B38" s="72"/>
      <c r="C38" s="72"/>
      <c r="D38" s="72"/>
      <c r="E38" s="72"/>
      <c r="F38" s="72"/>
      <c r="G38" s="79"/>
      <c r="H38" s="74"/>
    </row>
    <row r="39" spans="1:8">
      <c r="A39" s="70"/>
      <c r="B39" s="72"/>
      <c r="C39" s="72"/>
      <c r="D39" s="72"/>
      <c r="E39" s="72"/>
      <c r="F39" s="72"/>
      <c r="G39" s="79"/>
      <c r="H39" s="74"/>
    </row>
    <row r="40" spans="1:8">
      <c r="A40" s="70"/>
      <c r="B40" s="72"/>
      <c r="C40" s="72"/>
      <c r="D40" s="72"/>
      <c r="E40" s="72"/>
      <c r="F40" s="72"/>
      <c r="G40" s="79"/>
      <c r="H40" s="74"/>
    </row>
    <row r="41" spans="1:8">
      <c r="A41" s="70"/>
      <c r="B41" s="72"/>
      <c r="C41" s="72"/>
      <c r="D41" s="72"/>
      <c r="E41" s="72"/>
      <c r="F41" s="72"/>
      <c r="G41" s="79"/>
      <c r="H41" s="74"/>
    </row>
    <row r="42" spans="1:8">
      <c r="A42" s="70"/>
      <c r="B42" s="72"/>
      <c r="C42" s="72"/>
      <c r="D42" s="72"/>
      <c r="E42" s="72"/>
      <c r="F42" s="72"/>
      <c r="G42" s="79"/>
      <c r="H42" s="74"/>
    </row>
    <row r="43" spans="1:8">
      <c r="A43" s="70"/>
      <c r="B43" s="72"/>
      <c r="C43" s="72"/>
      <c r="D43" s="72"/>
      <c r="E43" s="72"/>
      <c r="F43" s="72"/>
      <c r="G43" s="79"/>
      <c r="H43" s="74"/>
    </row>
    <row r="44" spans="1:8">
      <c r="A44" s="70"/>
      <c r="B44" s="72"/>
      <c r="C44" s="72"/>
      <c r="D44" s="72"/>
      <c r="E44" s="72"/>
      <c r="F44" s="72"/>
      <c r="G44" s="79"/>
      <c r="H44" s="74"/>
    </row>
    <row r="45" spans="1:8">
      <c r="A45" s="159" t="s">
        <v>64</v>
      </c>
      <c r="B45" s="159"/>
      <c r="C45" s="81">
        <f>SUM(C5:C44)</f>
        <v>0</v>
      </c>
      <c r="D45" s="81">
        <f>SUM(D5:D44)</f>
        <v>0</v>
      </c>
      <c r="E45" s="82">
        <f>SUM(E5:E44)</f>
        <v>145000</v>
      </c>
      <c r="F45" s="67" t="s">
        <v>3</v>
      </c>
      <c r="G45" s="83">
        <f>SUM(G5:G44)</f>
        <v>7453.1339213199681</v>
      </c>
      <c r="H45" s="84">
        <f t="array" ref="H45">PRODUCT(1+H5:H44)-1</f>
        <v>3.8041518039251931E-2</v>
      </c>
    </row>
    <row r="46" spans="1:8" ht="16.55" customHeight="1"/>
    <row r="47" spans="1:8">
      <c r="A47" s="160" t="s">
        <v>50</v>
      </c>
      <c r="B47" s="160"/>
      <c r="C47" s="160"/>
      <c r="D47" s="160"/>
      <c r="E47" s="160"/>
      <c r="F47" s="160"/>
      <c r="G47" s="160"/>
      <c r="H47" s="160"/>
    </row>
  </sheetData>
  <mergeCells count="3">
    <mergeCell ref="G3:H3"/>
    <mergeCell ref="A45:B45"/>
    <mergeCell ref="A47:H47"/>
  </mergeCells>
  <conditionalFormatting sqref="H45 G5:H19 K5">
    <cfRule type="cellIs" dxfId="291" priority="19" operator="lessThan">
      <formula>0</formula>
    </cfRule>
  </conditionalFormatting>
  <conditionalFormatting sqref="G4:H4">
    <cfRule type="cellIs" dxfId="290" priority="18" operator="lessThan">
      <formula>0</formula>
    </cfRule>
  </conditionalFormatting>
  <conditionalFormatting sqref="K10">
    <cfRule type="cellIs" dxfId="289" priority="14" operator="lessThan">
      <formula>0</formula>
    </cfRule>
  </conditionalFormatting>
  <conditionalFormatting sqref="G20:H21">
    <cfRule type="cellIs" dxfId="288" priority="12" operator="lessThan">
      <formula>0</formula>
    </cfRule>
  </conditionalFormatting>
  <conditionalFormatting sqref="G22:H31 G34:H44">
    <cfRule type="cellIs" dxfId="287" priority="7" operator="lessThan">
      <formula>0</formula>
    </cfRule>
  </conditionalFormatting>
  <conditionalFormatting sqref="K6">
    <cfRule type="cellIs" dxfId="286" priority="10" operator="lessThan">
      <formula>0</formula>
    </cfRule>
  </conditionalFormatting>
  <conditionalFormatting sqref="G33:H33">
    <cfRule type="cellIs" dxfId="285" priority="4" operator="lessThan">
      <formula>0</formula>
    </cfRule>
  </conditionalFormatting>
  <conditionalFormatting sqref="G32:H32">
    <cfRule type="cellIs" dxfId="284" priority="5" operator="lessThan">
      <formula>0</formula>
    </cfRule>
  </conditionalFormatting>
  <conditionalFormatting sqref="K8">
    <cfRule type="cellIs" dxfId="283" priority="1" operator="lessThan">
      <formula>0</formula>
    </cfRule>
  </conditionalFormatting>
  <conditionalFormatting sqref="K7">
    <cfRule type="cellIs" dxfId="282" priority="2" operator="lessThan">
      <formula>0</formula>
    </cfRule>
  </conditionalFormatting>
  <printOptions horizontalCentered="1" verticalCentered="1"/>
  <pageMargins left="0.27559055118110237" right="0.19685039370078741" top="0.43307086614173229" bottom="0.31496062992125984" header="0.31496062992125984" footer="0.31496062992125984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4"/>
  <sheetViews>
    <sheetView topLeftCell="A28" zoomScale="130" zoomScaleNormal="130" workbookViewId="0">
      <selection activeCell="B34" sqref="B34"/>
    </sheetView>
  </sheetViews>
  <sheetFormatPr defaultColWidth="9.109375" defaultRowHeight="20.95"/>
  <cols>
    <col min="1" max="1" width="15.109375" style="13" customWidth="1"/>
    <col min="2" max="6" width="16.21875" style="13" customWidth="1"/>
    <col min="7" max="7" width="3.6640625" style="13" customWidth="1"/>
    <col min="8" max="8" width="14.88671875" style="13" customWidth="1"/>
    <col min="9" max="18" width="9.6640625" style="13" customWidth="1"/>
    <col min="19" max="20" width="10.109375" style="13" customWidth="1"/>
    <col min="21" max="21" width="9.109375" style="13"/>
    <col min="22" max="22" width="19.6640625" style="13" bestFit="1" customWidth="1"/>
    <col min="23" max="16384" width="9.109375" style="13"/>
  </cols>
  <sheetData>
    <row r="1" spans="1:20">
      <c r="A1" s="12" t="s">
        <v>45</v>
      </c>
      <c r="H1" s="12" t="s">
        <v>13</v>
      </c>
    </row>
    <row r="2" spans="1:20" ht="21.8" customHeight="1">
      <c r="H2" s="162" t="s">
        <v>20</v>
      </c>
      <c r="I2" s="163" t="s">
        <v>19</v>
      </c>
      <c r="J2" s="163"/>
      <c r="K2" s="163" t="s">
        <v>101</v>
      </c>
      <c r="L2" s="163"/>
      <c r="M2" s="163" t="s">
        <v>14</v>
      </c>
      <c r="N2" s="163"/>
      <c r="O2" s="163" t="s">
        <v>15</v>
      </c>
      <c r="P2" s="163"/>
      <c r="Q2" s="163" t="s">
        <v>16</v>
      </c>
      <c r="R2" s="163"/>
      <c r="S2" s="162" t="s">
        <v>17</v>
      </c>
      <c r="T2" s="162"/>
    </row>
    <row r="3" spans="1:20">
      <c r="A3" s="161" t="s">
        <v>4</v>
      </c>
      <c r="B3" s="165" t="s">
        <v>10</v>
      </c>
      <c r="C3" s="165"/>
      <c r="D3" s="165"/>
      <c r="E3" s="165" t="s">
        <v>8</v>
      </c>
      <c r="F3" s="165"/>
      <c r="H3" s="161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2"/>
      <c r="T3" s="162"/>
    </row>
    <row r="4" spans="1:20">
      <c r="A4" s="161"/>
      <c r="B4" s="10" t="s">
        <v>11</v>
      </c>
      <c r="C4" s="10" t="s">
        <v>9</v>
      </c>
      <c r="D4" s="10" t="s">
        <v>12</v>
      </c>
      <c r="E4" s="10" t="s">
        <v>11</v>
      </c>
      <c r="F4" s="10" t="s">
        <v>9</v>
      </c>
      <c r="H4" s="4" t="s">
        <v>18</v>
      </c>
      <c r="I4" s="164">
        <v>0.15</v>
      </c>
      <c r="J4" s="164"/>
      <c r="K4" s="164">
        <v>0.25</v>
      </c>
      <c r="L4" s="164"/>
      <c r="M4" s="164">
        <v>0.3</v>
      </c>
      <c r="N4" s="164"/>
      <c r="O4" s="164">
        <v>0.2</v>
      </c>
      <c r="P4" s="164"/>
      <c r="Q4" s="164">
        <v>0.1</v>
      </c>
      <c r="R4" s="164"/>
      <c r="S4" s="166">
        <f>SUM(I4:R4)</f>
        <v>0.99999999999999989</v>
      </c>
      <c r="T4" s="166"/>
    </row>
    <row r="5" spans="1:20">
      <c r="A5" s="2">
        <f>'2. Performance'!A4</f>
        <v>42613</v>
      </c>
      <c r="B5" s="1"/>
      <c r="C5" s="1"/>
      <c r="D5" s="1"/>
      <c r="E5" s="3">
        <v>100</v>
      </c>
      <c r="F5" s="3">
        <f t="shared" ref="F5:F10" si="0">S5</f>
        <v>100</v>
      </c>
      <c r="H5" s="2">
        <f>A5</f>
        <v>42613</v>
      </c>
      <c r="I5" s="14">
        <v>194.8</v>
      </c>
      <c r="J5" s="15"/>
      <c r="K5" s="17">
        <v>27.4055</v>
      </c>
      <c r="L5" s="15"/>
      <c r="M5" s="14">
        <v>9056.4599999999991</v>
      </c>
      <c r="N5" s="15"/>
      <c r="O5" s="14">
        <v>4120.29</v>
      </c>
      <c r="P5" s="15"/>
      <c r="Q5" s="18">
        <v>1314.45</v>
      </c>
      <c r="R5" s="15"/>
      <c r="S5" s="14">
        <v>100</v>
      </c>
      <c r="T5" s="15"/>
    </row>
    <row r="6" spans="1:20">
      <c r="A6" s="2">
        <f>'2. Performance'!A5</f>
        <v>42643</v>
      </c>
      <c r="B6" s="21">
        <f>'2. Performance'!H5</f>
        <v>-7.2057050805000473E-3</v>
      </c>
      <c r="C6" s="21">
        <f t="shared" ref="C6:C11" si="1">T6</f>
        <v>-8.9429834321342657E-3</v>
      </c>
      <c r="D6" s="21">
        <f t="shared" ref="D6:D11" si="2">B6-C6</f>
        <v>1.7372783516342184E-3</v>
      </c>
      <c r="E6" s="3">
        <f t="shared" ref="E6" si="3">E5*(1+B6)</f>
        <v>99.279429491949998</v>
      </c>
      <c r="F6" s="3">
        <f t="shared" si="0"/>
        <v>99.105701656786565</v>
      </c>
      <c r="H6" s="2">
        <f t="shared" ref="H6:H9" si="4">A6</f>
        <v>42643</v>
      </c>
      <c r="I6" s="14">
        <v>195.13</v>
      </c>
      <c r="J6" s="19">
        <f>I6/I5-1</f>
        <v>1.6940451745379725E-3</v>
      </c>
      <c r="K6" s="17">
        <v>27.76</v>
      </c>
      <c r="L6" s="19">
        <f>K6/K5-1</f>
        <v>1.2935359690573023E-2</v>
      </c>
      <c r="M6" s="14">
        <v>8696.93</v>
      </c>
      <c r="N6" s="19">
        <f>M6/M5-1</f>
        <v>-3.9698734384074896E-2</v>
      </c>
      <c r="O6" s="14">
        <v>4088.47</v>
      </c>
      <c r="P6" s="19">
        <f>O6/O5-1</f>
        <v>-7.7227573787281845E-3</v>
      </c>
      <c r="Q6" s="14">
        <v>1327.9</v>
      </c>
      <c r="R6" s="19">
        <f t="shared" ref="R6:R21" si="5">Q6/Q5-1</f>
        <v>1.0232416600098881E-2</v>
      </c>
      <c r="S6" s="14">
        <f>S5*(1+T6)</f>
        <v>99.105701656786565</v>
      </c>
      <c r="T6" s="19">
        <f>$I$4*J6+$K$4*L6+$M$4*N6+$O$4*P6+$Q$4*R6</f>
        <v>-8.9429834321342657E-3</v>
      </c>
    </row>
    <row r="7" spans="1:20">
      <c r="A7" s="2">
        <f>'2. Performance'!A6</f>
        <v>42674</v>
      </c>
      <c r="B7" s="21">
        <f>'2. Performance'!H6</f>
        <v>3.5592715092164513E-3</v>
      </c>
      <c r="C7" s="21">
        <f t="shared" si="1"/>
        <v>-5.4287374795309153E-3</v>
      </c>
      <c r="D7" s="21">
        <f t="shared" si="2"/>
        <v>8.9880089887473674E-3</v>
      </c>
      <c r="E7" s="3">
        <f t="shared" ref="E7" si="6">E6*(1+B7)</f>
        <v>99.632791936791961</v>
      </c>
      <c r="F7" s="3">
        <f t="shared" si="0"/>
        <v>98.567682819767157</v>
      </c>
      <c r="H7" s="2">
        <f t="shared" si="4"/>
        <v>42674</v>
      </c>
      <c r="I7" s="14">
        <v>195.12</v>
      </c>
      <c r="J7" s="19">
        <f>I7/I6-1</f>
        <v>-5.1247886024619049E-5</v>
      </c>
      <c r="K7" s="17">
        <v>27.5425</v>
      </c>
      <c r="L7" s="19">
        <f>K7/K6-1</f>
        <v>-7.8350144092219631E-3</v>
      </c>
      <c r="M7" s="14">
        <v>8773.51</v>
      </c>
      <c r="N7" s="19">
        <f>M7/M6-1</f>
        <v>8.8054060455815542E-3</v>
      </c>
      <c r="O7" s="14">
        <v>4046.36</v>
      </c>
      <c r="P7" s="19">
        <f>O7/O6-1</f>
        <v>-1.0299696463469177E-2</v>
      </c>
      <c r="Q7" s="14">
        <v>1274.2</v>
      </c>
      <c r="R7" s="19">
        <f t="shared" si="5"/>
        <v>-4.0439792153023624E-2</v>
      </c>
      <c r="S7" s="14">
        <f t="shared" ref="S7:S8" si="7">S6*(1+T7)</f>
        <v>98.567682819767157</v>
      </c>
      <c r="T7" s="19">
        <f t="shared" ref="T7:T8" si="8">$I$4*J7+$K$4*L7+$M$4*N7+$O$4*P7+$Q$4*R7</f>
        <v>-5.4287374795309153E-3</v>
      </c>
    </row>
    <row r="8" spans="1:20">
      <c r="A8" s="2">
        <f>'2. Performance'!A7</f>
        <v>42704</v>
      </c>
      <c r="B8" s="21">
        <f>'2. Performance'!H7</f>
        <v>-2.4799371609767746E-3</v>
      </c>
      <c r="C8" s="21">
        <f t="shared" si="1"/>
        <v>1.1917167570936246E-3</v>
      </c>
      <c r="D8" s="21">
        <f t="shared" si="2"/>
        <v>-3.6716539180703992E-3</v>
      </c>
      <c r="E8" s="3">
        <f t="shared" ref="E8" si="9">E7*(1+B8)</f>
        <v>99.385708873616053</v>
      </c>
      <c r="F8" s="3">
        <f t="shared" si="0"/>
        <v>98.685147579091364</v>
      </c>
      <c r="H8" s="2">
        <f t="shared" si="4"/>
        <v>42704</v>
      </c>
      <c r="I8" s="14">
        <v>195.32</v>
      </c>
      <c r="J8" s="19">
        <f>I8/I7-1</f>
        <v>1.0250102501023761E-3</v>
      </c>
      <c r="K8" s="17">
        <v>27.189900000000002</v>
      </c>
      <c r="L8" s="19">
        <f>K8/K7-1</f>
        <v>-1.2802033221385067E-2</v>
      </c>
      <c r="M8" s="14">
        <v>8865.94</v>
      </c>
      <c r="N8" s="19">
        <f>M8/M7-1</f>
        <v>1.0535122203086278E-2</v>
      </c>
      <c r="O8" s="14">
        <v>4205.99</v>
      </c>
      <c r="P8" s="19">
        <f>O8/O7-1</f>
        <v>3.945027135499557E-2</v>
      </c>
      <c r="Q8" s="14">
        <v>1187.4000000000001</v>
      </c>
      <c r="R8" s="19">
        <f t="shared" si="5"/>
        <v>-6.812117407000462E-2</v>
      </c>
      <c r="S8" s="14">
        <f t="shared" si="7"/>
        <v>98.685147579091364</v>
      </c>
      <c r="T8" s="19">
        <f t="shared" si="8"/>
        <v>1.1917167570936246E-3</v>
      </c>
    </row>
    <row r="9" spans="1:20" ht="21.6" thickBot="1">
      <c r="A9" s="40">
        <f>'2. Performance'!A8</f>
        <v>42734</v>
      </c>
      <c r="B9" s="41">
        <f>'2. Performance'!H8</f>
        <v>1.2722101645731086E-3</v>
      </c>
      <c r="C9" s="41">
        <f t="shared" si="1"/>
        <v>2.1710635931569125E-3</v>
      </c>
      <c r="D9" s="41">
        <f t="shared" si="2"/>
        <v>-8.9885342858380388E-4</v>
      </c>
      <c r="E9" s="46">
        <f t="shared" ref="E9" si="10">E8*(1+B9)</f>
        <v>99.512148382658367</v>
      </c>
      <c r="F9" s="46">
        <f t="shared" si="0"/>
        <v>98.899399310185643</v>
      </c>
      <c r="H9" s="40">
        <f t="shared" si="4"/>
        <v>42734</v>
      </c>
      <c r="I9" s="47">
        <v>195.36</v>
      </c>
      <c r="J9" s="48">
        <f>I9/I8-1</f>
        <v>2.0479213598201262E-4</v>
      </c>
      <c r="K9" s="49">
        <v>26.470400000000001</v>
      </c>
      <c r="L9" s="48">
        <f>K9/K8-1</f>
        <v>-2.6462031857417689E-2</v>
      </c>
      <c r="M9" s="47">
        <v>9065.2900000000009</v>
      </c>
      <c r="N9" s="48">
        <f>M9/M8-1</f>
        <v>2.2484925456296878E-2</v>
      </c>
      <c r="O9" s="47">
        <v>4298.3900000000003</v>
      </c>
      <c r="P9" s="48">
        <f>O9/O8-1</f>
        <v>2.1968668494219079E-2</v>
      </c>
      <c r="Q9" s="47">
        <v>1159.0999999999999</v>
      </c>
      <c r="R9" s="48">
        <f t="shared" si="5"/>
        <v>-2.3833585986188455E-2</v>
      </c>
      <c r="S9" s="47">
        <f t="shared" ref="S9:S11" si="11">S8*(1+T9)</f>
        <v>98.899399310185643</v>
      </c>
      <c r="T9" s="48">
        <f t="shared" ref="T9:T11" si="12">$I$4*J9+$K$4*L9+$M$4*N9+$O$4*P9+$Q$4*R9</f>
        <v>2.1710635931569125E-3</v>
      </c>
    </row>
    <row r="10" spans="1:20">
      <c r="A10" s="38">
        <f>'2. Performance'!A9</f>
        <v>42766</v>
      </c>
      <c r="B10" s="39">
        <f>'2. Performance'!H9</f>
        <v>6.5970909198157252E-3</v>
      </c>
      <c r="C10" s="39">
        <f t="shared" si="1"/>
        <v>1.8177184542610556E-2</v>
      </c>
      <c r="D10" s="39">
        <f t="shared" si="2"/>
        <v>-1.1580093622794831E-2</v>
      </c>
      <c r="E10" s="45">
        <f t="shared" ref="E10:E11" si="13">E9*(1+B10)</f>
        <v>100.16863907316495</v>
      </c>
      <c r="F10" s="45">
        <f t="shared" si="0"/>
        <v>100.69711194260023</v>
      </c>
      <c r="H10" s="38">
        <f>A10</f>
        <v>42766</v>
      </c>
      <c r="I10" s="42">
        <v>195.91</v>
      </c>
      <c r="J10" s="43">
        <f>I10/I9-1</f>
        <v>2.8153153153152033E-3</v>
      </c>
      <c r="K10" s="44">
        <v>26.952999999999999</v>
      </c>
      <c r="L10" s="43">
        <f>K10/K9-1</f>
        <v>1.8231685203094594E-2</v>
      </c>
      <c r="M10" s="42">
        <v>9268.7900000000009</v>
      </c>
      <c r="N10" s="43">
        <f>M10/M9-1</f>
        <v>2.2448261445579876E-2</v>
      </c>
      <c r="O10" s="42">
        <v>4363.67</v>
      </c>
      <c r="P10" s="43">
        <f>O10/O9-1</f>
        <v>1.5187081674766567E-2</v>
      </c>
      <c r="Q10" s="42">
        <v>1198.8</v>
      </c>
      <c r="R10" s="43">
        <f t="shared" si="5"/>
        <v>3.4250711759123531E-2</v>
      </c>
      <c r="S10" s="42">
        <f t="shared" si="11"/>
        <v>100.69711194260023</v>
      </c>
      <c r="T10" s="43">
        <f t="shared" si="12"/>
        <v>1.8177184542610556E-2</v>
      </c>
    </row>
    <row r="11" spans="1:20">
      <c r="A11" s="2">
        <v>42794</v>
      </c>
      <c r="B11" s="21">
        <f>'2. Performance'!H10</f>
        <v>-2.7742312886541959E-3</v>
      </c>
      <c r="C11" s="21">
        <f t="shared" si="1"/>
        <v>8.838546630239287E-3</v>
      </c>
      <c r="D11" s="21">
        <f t="shared" si="2"/>
        <v>-1.1612777918893483E-2</v>
      </c>
      <c r="E11" s="3">
        <f t="shared" si="13"/>
        <v>99.890748100506272</v>
      </c>
      <c r="F11" s="3">
        <f t="shared" ref="F11" si="14">S11</f>
        <v>101.58712806203532</v>
      </c>
      <c r="H11" s="2">
        <v>42794</v>
      </c>
      <c r="I11" s="14">
        <v>196.41</v>
      </c>
      <c r="J11" s="19">
        <f t="shared" ref="J11:J34" si="15">I11/I10-1</f>
        <v>2.5521923332141316E-3</v>
      </c>
      <c r="K11" s="17">
        <v>26.781199999999998</v>
      </c>
      <c r="L11" s="19">
        <f t="shared" ref="L11:R26" si="16">K11/K10-1</f>
        <v>-6.3740585463585298E-3</v>
      </c>
      <c r="M11" s="14">
        <v>9186.34</v>
      </c>
      <c r="N11" s="19">
        <f t="shared" ref="N11:N21" si="17">M11/M10-1</f>
        <v>-8.8954437418476973E-3</v>
      </c>
      <c r="O11" s="14">
        <v>4544.51</v>
      </c>
      <c r="P11" s="19">
        <f t="shared" ref="P11:P21" si="18">O11/O10-1</f>
        <v>4.1442180549858376E-2</v>
      </c>
      <c r="Q11" s="14">
        <v>1251.9000000000001</v>
      </c>
      <c r="R11" s="19">
        <f t="shared" si="5"/>
        <v>4.4294294294294323E-2</v>
      </c>
      <c r="S11" s="14">
        <f t="shared" si="11"/>
        <v>101.58712806203532</v>
      </c>
      <c r="T11" s="19">
        <f t="shared" si="12"/>
        <v>8.838546630239287E-3</v>
      </c>
    </row>
    <row r="12" spans="1:20">
      <c r="A12" s="2">
        <v>42825</v>
      </c>
      <c r="B12" s="21">
        <f>'2. Performance'!H11</f>
        <v>-3.6192815620661898E-3</v>
      </c>
      <c r="C12" s="21">
        <f t="shared" ref="C12" si="19">T12</f>
        <v>9.8430582431000523E-4</v>
      </c>
      <c r="D12" s="21">
        <f t="shared" ref="D12" si="20">B12-C12</f>
        <v>-4.6035873863761951E-3</v>
      </c>
      <c r="E12" s="3">
        <f t="shared" ref="E12" si="21">E11*(1+B12)</f>
        <v>99.529215357685118</v>
      </c>
      <c r="F12" s="3">
        <f t="shared" ref="F12" si="22">S12</f>
        <v>101.68712086386171</v>
      </c>
      <c r="H12" s="2">
        <f>A12</f>
        <v>42825</v>
      </c>
      <c r="I12" s="14">
        <v>196.63</v>
      </c>
      <c r="J12" s="19">
        <f t="shared" si="15"/>
        <v>1.1201059009215975E-3</v>
      </c>
      <c r="K12" s="17">
        <v>26.422899999999998</v>
      </c>
      <c r="L12" s="19">
        <f t="shared" si="16"/>
        <v>-1.3378788105088635E-2</v>
      </c>
      <c r="M12" s="14">
        <v>9333.3799999999992</v>
      </c>
      <c r="N12" s="19">
        <f t="shared" si="17"/>
        <v>1.6006374682408842E-2</v>
      </c>
      <c r="O12" s="14">
        <v>4548.46</v>
      </c>
      <c r="P12" s="19">
        <f t="shared" si="18"/>
        <v>8.6918061573193484E-4</v>
      </c>
      <c r="Q12" s="14">
        <v>1241.7</v>
      </c>
      <c r="R12" s="19">
        <f t="shared" si="5"/>
        <v>-8.1476156242511477E-3</v>
      </c>
      <c r="S12" s="14">
        <f t="shared" ref="S12:S15" si="23">S11*(1+T12)</f>
        <v>101.68712086386171</v>
      </c>
      <c r="T12" s="19">
        <f t="shared" ref="T12:T15" si="24">$I$4*J12+$K$4*L12+$M$4*N12+$O$4*P12+$Q$4*R12</f>
        <v>9.8430582431000523E-4</v>
      </c>
    </row>
    <row r="13" spans="1:20">
      <c r="A13" s="2">
        <v>42853</v>
      </c>
      <c r="B13" s="21">
        <f>'2. Performance'!H12</f>
        <v>5.7223355249157726E-3</v>
      </c>
      <c r="C13" s="21">
        <f t="shared" ref="C13" si="25">T13</f>
        <v>-2.4241947040236243E-3</v>
      </c>
      <c r="D13" s="21">
        <f t="shared" ref="D13" si="26">B13-C13</f>
        <v>8.1465302289393977E-3</v>
      </c>
      <c r="E13" s="3">
        <f t="shared" ref="E13" si="27">E12*(1+B13)</f>
        <v>100.0987549224934</v>
      </c>
      <c r="F13" s="3">
        <f t="shared" ref="F13" si="28">S13</f>
        <v>101.44061148399612</v>
      </c>
      <c r="H13" s="2">
        <f>A13</f>
        <v>42853</v>
      </c>
      <c r="I13" s="14">
        <v>196.99</v>
      </c>
      <c r="J13" s="19">
        <f t="shared" si="15"/>
        <v>1.8308498194579137E-3</v>
      </c>
      <c r="K13" s="17">
        <v>25.680299999999999</v>
      </c>
      <c r="L13" s="19">
        <f t="shared" si="16"/>
        <v>-2.8104409432726851E-2</v>
      </c>
      <c r="M13" s="14">
        <v>9346.5400000000009</v>
      </c>
      <c r="N13" s="19">
        <f t="shared" si="17"/>
        <v>1.4099929500355213E-3</v>
      </c>
      <c r="O13" s="14">
        <v>4593.57</v>
      </c>
      <c r="P13" s="19">
        <f t="shared" si="18"/>
        <v>9.9176424548088615E-3</v>
      </c>
      <c r="Q13" s="14">
        <v>1265.55</v>
      </c>
      <c r="R13" s="19">
        <f t="shared" si="5"/>
        <v>1.9207538052669726E-2</v>
      </c>
      <c r="S13" s="14">
        <f t="shared" si="23"/>
        <v>101.44061148399612</v>
      </c>
      <c r="T13" s="19">
        <f t="shared" si="24"/>
        <v>-2.4241947040236243E-3</v>
      </c>
    </row>
    <row r="14" spans="1:20">
      <c r="A14" s="2">
        <v>42886</v>
      </c>
      <c r="B14" s="21">
        <f>'2. Performance'!H13</f>
        <v>-3.3710339280075244E-3</v>
      </c>
      <c r="C14" s="21">
        <f t="shared" ref="C14" si="29">T14</f>
        <v>3.0919445327940447E-3</v>
      </c>
      <c r="D14" s="21">
        <f t="shared" ref="D14" si="30">B14-C14</f>
        <v>-6.4629784608015691E-3</v>
      </c>
      <c r="E14" s="3">
        <f t="shared" ref="E14" si="31">E13*(1+B14)</f>
        <v>99.761318623498369</v>
      </c>
      <c r="F14" s="3">
        <f t="shared" ref="F14" si="32">S14</f>
        <v>101.75426022807736</v>
      </c>
      <c r="H14" s="2">
        <f>A14</f>
        <v>42886</v>
      </c>
      <c r="I14" s="14">
        <v>197.48</v>
      </c>
      <c r="J14" s="19">
        <f t="shared" si="15"/>
        <v>2.4874359104523069E-3</v>
      </c>
      <c r="K14" s="17">
        <v>25.682500000000001</v>
      </c>
      <c r="L14" s="19">
        <f t="shared" si="16"/>
        <v>8.566878112792331E-5</v>
      </c>
      <c r="M14" s="14">
        <v>9357.31</v>
      </c>
      <c r="N14" s="19">
        <f t="shared" si="17"/>
        <v>1.152298069659885E-3</v>
      </c>
      <c r="O14" s="14">
        <v>4650.76</v>
      </c>
      <c r="P14" s="19">
        <f t="shared" si="18"/>
        <v>1.2450011646714998E-2</v>
      </c>
      <c r="Q14" s="14">
        <v>1263.8</v>
      </c>
      <c r="R14" s="19">
        <f t="shared" si="5"/>
        <v>-1.3827979929674772E-3</v>
      </c>
      <c r="S14" s="14">
        <f t="shared" si="23"/>
        <v>101.75426022807736</v>
      </c>
      <c r="T14" s="19">
        <f t="shared" si="24"/>
        <v>3.0919445327940447E-3</v>
      </c>
    </row>
    <row r="15" spans="1:20">
      <c r="A15" s="2">
        <v>42916</v>
      </c>
      <c r="B15" s="21">
        <f>'2. Performance'!H14</f>
        <v>8.4977570032262265E-3</v>
      </c>
      <c r="C15" s="21">
        <f t="shared" ref="C15" si="33">T15</f>
        <v>-5.0462182801019884E-4</v>
      </c>
      <c r="D15" s="21">
        <f t="shared" ref="D15" si="34">B15-C15</f>
        <v>9.0023788312364253E-3</v>
      </c>
      <c r="E15" s="3">
        <f t="shared" ref="E15" si="35">E14*(1+B15)</f>
        <v>100.60906606748229</v>
      </c>
      <c r="F15" s="3">
        <f t="shared" ref="F15" si="36">S15</f>
        <v>101.70291280727324</v>
      </c>
      <c r="H15" s="2">
        <f>A15</f>
        <v>42916</v>
      </c>
      <c r="I15" s="14">
        <v>197.74</v>
      </c>
      <c r="J15" s="19">
        <f t="shared" si="15"/>
        <v>1.3165890216730869E-3</v>
      </c>
      <c r="K15" s="17">
        <v>25.421199999999999</v>
      </c>
      <c r="L15" s="19">
        <f t="shared" si="16"/>
        <v>-1.0174243161686025E-2</v>
      </c>
      <c r="M15" s="14">
        <v>9438.3700000000008</v>
      </c>
      <c r="N15" s="19">
        <f t="shared" si="17"/>
        <v>8.6627460242314491E-3</v>
      </c>
      <c r="O15" s="14">
        <v>4670.96</v>
      </c>
      <c r="P15" s="19">
        <f t="shared" si="18"/>
        <v>4.3433761363733669E-3</v>
      </c>
      <c r="Q15" s="14">
        <v>1243.25</v>
      </c>
      <c r="R15" s="19">
        <f t="shared" si="5"/>
        <v>-1.6260484253837637E-2</v>
      </c>
      <c r="S15" s="14">
        <f t="shared" si="23"/>
        <v>101.70291280727324</v>
      </c>
      <c r="T15" s="19">
        <f t="shared" si="24"/>
        <v>-5.0462182801019884E-4</v>
      </c>
    </row>
    <row r="16" spans="1:20">
      <c r="A16" s="2">
        <v>42947</v>
      </c>
      <c r="B16" s="21">
        <f>'2. Performance'!H15</f>
        <v>1.3599715726882877E-2</v>
      </c>
      <c r="C16" s="21">
        <f t="shared" ref="C16" si="37">T16</f>
        <v>9.0907933100291879E-3</v>
      </c>
      <c r="D16" s="21">
        <f t="shared" ref="D16" si="38">B16-C16</f>
        <v>4.508922416853689E-3</v>
      </c>
      <c r="E16" s="3">
        <f t="shared" ref="E16" si="39">E15*(1+B16)</f>
        <v>101.97732076554722</v>
      </c>
      <c r="F16" s="3">
        <f t="shared" ref="F16" si="40">S16</f>
        <v>102.62747296663208</v>
      </c>
      <c r="H16" s="2">
        <f>A16</f>
        <v>42947</v>
      </c>
      <c r="I16" s="14">
        <v>198.11</v>
      </c>
      <c r="J16" s="19">
        <f t="shared" si="15"/>
        <v>1.8711439263678908E-3</v>
      </c>
      <c r="K16" s="17">
        <v>25.632999999999999</v>
      </c>
      <c r="L16" s="19">
        <f t="shared" si="16"/>
        <v>8.3316287193366811E-3</v>
      </c>
      <c r="M16" s="14">
        <v>9447.34</v>
      </c>
      <c r="N16" s="19">
        <f t="shared" si="17"/>
        <v>9.5037596534131019E-4</v>
      </c>
      <c r="O16" s="14">
        <v>4778.0200000000004</v>
      </c>
      <c r="P16" s="19">
        <f t="shared" si="18"/>
        <v>2.2920341856920379E-2</v>
      </c>
      <c r="Q16" s="14">
        <v>1266.3499999999999</v>
      </c>
      <c r="R16" s="19">
        <f t="shared" si="5"/>
        <v>1.8580333802533655E-2</v>
      </c>
      <c r="S16" s="14">
        <f t="shared" ref="S16:S18" si="41">S15*(1+T16)</f>
        <v>102.62747296663208</v>
      </c>
      <c r="T16" s="19">
        <f t="shared" ref="T16:T18" si="42">$I$4*J16+$K$4*L16+$M$4*N16+$O$4*P16+$Q$4*R16</f>
        <v>9.0907933100291879E-3</v>
      </c>
    </row>
    <row r="17" spans="1:20">
      <c r="A17" s="2">
        <v>42978</v>
      </c>
      <c r="B17" s="21">
        <f>'2. Performance'!H16</f>
        <v>1.3715420566735113E-2</v>
      </c>
      <c r="C17" s="21">
        <f t="shared" ref="C17" si="43">T17</f>
        <v>1.9222084090006929E-2</v>
      </c>
      <c r="D17" s="21">
        <f t="shared" ref="D17" si="44">B17-C17</f>
        <v>-5.5066635232718167E-3</v>
      </c>
      <c r="E17" s="3">
        <f t="shared" ref="E17" si="45">E16*(1+B17)</f>
        <v>103.37598260811555</v>
      </c>
      <c r="F17" s="3">
        <f t="shared" ref="F17" si="46">S17</f>
        <v>104.60018688194161</v>
      </c>
      <c r="H17" s="2">
        <f t="shared" ref="H17:H20" si="47">A17</f>
        <v>42978</v>
      </c>
      <c r="I17" s="14">
        <v>198.56</v>
      </c>
      <c r="J17" s="19">
        <f t="shared" si="15"/>
        <v>2.2714653475341962E-3</v>
      </c>
      <c r="K17" s="17">
        <v>26.2986</v>
      </c>
      <c r="L17" s="19">
        <f t="shared" si="16"/>
        <v>2.596652752311468E-2</v>
      </c>
      <c r="M17" s="14">
        <v>9760.89</v>
      </c>
      <c r="N17" s="19">
        <f t="shared" si="17"/>
        <v>3.3189236335307015E-2</v>
      </c>
      <c r="O17" s="14">
        <v>4761.72</v>
      </c>
      <c r="P17" s="19">
        <f t="shared" si="18"/>
        <v>-3.4114549541441885E-3</v>
      </c>
      <c r="Q17" s="14">
        <v>1305.8</v>
      </c>
      <c r="R17" s="19">
        <f t="shared" si="5"/>
        <v>3.1152524973348639E-2</v>
      </c>
      <c r="S17" s="14">
        <f t="shared" si="41"/>
        <v>104.60018688194161</v>
      </c>
      <c r="T17" s="19">
        <f t="shared" si="42"/>
        <v>1.9222084090006929E-2</v>
      </c>
    </row>
    <row r="18" spans="1:20">
      <c r="A18" s="2">
        <v>43007</v>
      </c>
      <c r="B18" s="21">
        <f>'2. Performance'!H17</f>
        <v>1.7245201381964122E-2</v>
      </c>
      <c r="C18" s="21">
        <f t="shared" ref="C18" si="48">T18</f>
        <v>2.9734342261224057E-2</v>
      </c>
      <c r="D18" s="21">
        <f t="shared" ref="D18" si="49">B18-C18</f>
        <v>-1.2489140879259935E-2</v>
      </c>
      <c r="E18" s="3">
        <f t="shared" ref="E18" si="50">E17*(1+B18)</f>
        <v>105.15872224625093</v>
      </c>
      <c r="F18" s="3">
        <f t="shared" ref="F18" si="51">S18</f>
        <v>107.71040463927726</v>
      </c>
      <c r="H18" s="2">
        <f t="shared" si="47"/>
        <v>43007</v>
      </c>
      <c r="I18" s="14">
        <v>198.85</v>
      </c>
      <c r="J18" s="19">
        <f t="shared" si="15"/>
        <v>1.460515713134436E-3</v>
      </c>
      <c r="K18" s="17">
        <v>27.898299999999999</v>
      </c>
      <c r="L18" s="19">
        <f t="shared" si="16"/>
        <v>6.0828333067159512E-2</v>
      </c>
      <c r="M18" s="14">
        <v>10125.68</v>
      </c>
      <c r="N18" s="19">
        <f t="shared" si="17"/>
        <v>3.7372616636392797E-2</v>
      </c>
      <c r="O18" s="14">
        <v>4869.8100000000004</v>
      </c>
      <c r="P18" s="19">
        <f t="shared" si="18"/>
        <v>2.2699780751493259E-2</v>
      </c>
      <c r="Q18" s="14">
        <v>1286.95</v>
      </c>
      <c r="R18" s="19">
        <f t="shared" si="5"/>
        <v>-1.4435595037524784E-2</v>
      </c>
      <c r="S18" s="14">
        <f t="shared" si="41"/>
        <v>107.71040463927726</v>
      </c>
      <c r="T18" s="19">
        <f t="shared" si="42"/>
        <v>2.9734342261224057E-2</v>
      </c>
    </row>
    <row r="19" spans="1:20">
      <c r="A19" s="2">
        <v>43039</v>
      </c>
      <c r="B19" s="21">
        <f>'2. Performance'!H18</f>
        <v>2.8297131689360051E-2</v>
      </c>
      <c r="C19" s="21">
        <f t="shared" ref="C19" si="52">T19</f>
        <v>1.7742656996533799E-2</v>
      </c>
      <c r="D19" s="21">
        <f t="shared" ref="D19" si="53">B19-C19</f>
        <v>1.0554474692826252E-2</v>
      </c>
      <c r="E19" s="3">
        <f t="shared" ref="E19" si="54">E18*(1+B19)</f>
        <v>108.13441245793794</v>
      </c>
      <c r="F19" s="3">
        <f t="shared" ref="F19" si="55">S19</f>
        <v>109.62147340374982</v>
      </c>
      <c r="H19" s="2">
        <f t="shared" si="47"/>
        <v>43039</v>
      </c>
      <c r="I19" s="14">
        <v>199.14</v>
      </c>
      <c r="J19" s="19">
        <f t="shared" si="15"/>
        <v>1.4583857178778192E-3</v>
      </c>
      <c r="K19" s="17">
        <v>28.406400000000001</v>
      </c>
      <c r="L19" s="19">
        <f t="shared" si="16"/>
        <v>1.8212579261102091E-2</v>
      </c>
      <c r="M19" s="14">
        <v>10419.870000000001</v>
      </c>
      <c r="N19" s="19">
        <f t="shared" si="17"/>
        <v>2.9053851198141745E-2</v>
      </c>
      <c r="O19" s="14">
        <v>4997.1499999999996</v>
      </c>
      <c r="P19" s="19">
        <f t="shared" si="18"/>
        <v>2.6148864124062143E-2</v>
      </c>
      <c r="Q19" s="14">
        <v>1274.4000000000001</v>
      </c>
      <c r="R19" s="19">
        <f t="shared" si="5"/>
        <v>-9.7517386067834666E-3</v>
      </c>
      <c r="S19" s="14">
        <f t="shared" ref="S19:S29" si="56">S18*(1+T19)</f>
        <v>109.62147340374982</v>
      </c>
      <c r="T19" s="19">
        <f t="shared" ref="T19:T29" si="57">$I$4*J19+$K$4*L19+$M$4*N19+$O$4*P19+$Q$4*R19</f>
        <v>1.7742656996533799E-2</v>
      </c>
    </row>
    <row r="20" spans="1:20">
      <c r="A20" s="2">
        <v>43069</v>
      </c>
      <c r="B20" s="21">
        <f>'2. Performance'!H19</f>
        <v>-7.2019626511358598E-3</v>
      </c>
      <c r="C20" s="21">
        <f t="shared" ref="C20" si="58">T20</f>
        <v>2.7231675188010849E-3</v>
      </c>
      <c r="D20" s="21">
        <f t="shared" ref="D20:D21" si="59">B20-C20</f>
        <v>-9.9251301699369437E-3</v>
      </c>
      <c r="E20" s="3">
        <f t="shared" ref="E20" si="60">E19*(1+B20)</f>
        <v>107.35563245811336</v>
      </c>
      <c r="F20" s="3">
        <f t="shared" ref="F20" si="61">S20</f>
        <v>109.91999103948602</v>
      </c>
      <c r="H20" s="2">
        <f t="shared" si="47"/>
        <v>43069</v>
      </c>
      <c r="I20" s="14">
        <v>199.28</v>
      </c>
      <c r="J20" s="19">
        <f t="shared" si="15"/>
        <v>7.0302299889535291E-4</v>
      </c>
      <c r="K20" s="17">
        <v>28.561299999999999</v>
      </c>
      <c r="L20" s="19">
        <f t="shared" si="16"/>
        <v>5.4529965078291553E-3</v>
      </c>
      <c r="M20" s="14">
        <v>10283.11</v>
      </c>
      <c r="N20" s="19">
        <f t="shared" si="17"/>
        <v>-1.3124923823425894E-2</v>
      </c>
      <c r="O20" s="14">
        <v>5111.68</v>
      </c>
      <c r="P20" s="19">
        <f t="shared" si="18"/>
        <v>2.2919063866404077E-2</v>
      </c>
      <c r="Q20" s="14">
        <v>1282.1500000000001</v>
      </c>
      <c r="R20" s="19">
        <f t="shared" si="5"/>
        <v>6.0812931575644491E-3</v>
      </c>
      <c r="S20" s="14">
        <f t="shared" si="56"/>
        <v>109.91999103948602</v>
      </c>
      <c r="T20" s="19">
        <f t="shared" si="57"/>
        <v>2.7231675188010849E-3</v>
      </c>
    </row>
    <row r="21" spans="1:20" ht="21.6" thickBot="1">
      <c r="A21" s="40">
        <v>43098</v>
      </c>
      <c r="B21" s="41">
        <f>'2. Performance'!H20</f>
        <v>2.0394858798019659E-2</v>
      </c>
      <c r="C21" s="41">
        <f t="shared" ref="C21" si="62">T21</f>
        <v>2.0799512148375221E-2</v>
      </c>
      <c r="D21" s="41">
        <f t="shared" si="59"/>
        <v>-4.0465335035556188E-4</v>
      </c>
      <c r="E21" s="46">
        <f t="shared" ref="E21" si="63">E20*(1+B21)</f>
        <v>109.54513542326868</v>
      </c>
      <c r="F21" s="46">
        <f t="shared" ref="F21" si="64">S21</f>
        <v>112.20627322846111</v>
      </c>
      <c r="H21" s="40">
        <f t="shared" ref="H21:H22" si="65">A21</f>
        <v>43098</v>
      </c>
      <c r="I21" s="47">
        <v>199.61</v>
      </c>
      <c r="J21" s="48">
        <f t="shared" si="15"/>
        <v>1.6559614612605689E-3</v>
      </c>
      <c r="K21" s="49">
        <v>29.041699999999999</v>
      </c>
      <c r="L21" s="48">
        <f t="shared" si="16"/>
        <v>1.6819962676768885E-2</v>
      </c>
      <c r="M21" s="47">
        <v>10633.5</v>
      </c>
      <c r="N21" s="48">
        <f t="shared" si="17"/>
        <v>3.4074321873440949E-2</v>
      </c>
      <c r="O21" s="47">
        <v>5239.59</v>
      </c>
      <c r="P21" s="48">
        <f t="shared" si="18"/>
        <v>2.502308438712908E-2</v>
      </c>
      <c r="Q21" s="47">
        <v>1296.5</v>
      </c>
      <c r="R21" s="48">
        <f t="shared" si="5"/>
        <v>1.1192138205358138E-2</v>
      </c>
      <c r="S21" s="47">
        <f t="shared" si="56"/>
        <v>112.20627322846111</v>
      </c>
      <c r="T21" s="48">
        <f t="shared" si="57"/>
        <v>2.0799512148375221E-2</v>
      </c>
    </row>
    <row r="22" spans="1:20">
      <c r="A22" s="38">
        <v>43131</v>
      </c>
      <c r="B22" s="39">
        <f>'2. Performance'!H21</f>
        <v>2.4237772274691295E-2</v>
      </c>
      <c r="C22" s="39">
        <f t="shared" ref="C22" si="66">T22</f>
        <v>3.3802013289861141E-2</v>
      </c>
      <c r="D22" s="39">
        <f t="shared" ref="D22" si="67">B22-C22</f>
        <v>-9.5642410151698456E-3</v>
      </c>
      <c r="E22" s="45">
        <f t="shared" ref="E22" si="68">E21*(1+B22)</f>
        <v>112.20026546945809</v>
      </c>
      <c r="F22" s="45">
        <f t="shared" ref="F22" si="69">S22</f>
        <v>115.99907116733534</v>
      </c>
      <c r="H22" s="38">
        <f t="shared" si="65"/>
        <v>43131</v>
      </c>
      <c r="I22" s="42">
        <v>200.24</v>
      </c>
      <c r="J22" s="43">
        <f t="shared" si="15"/>
        <v>3.1561545012774861E-3</v>
      </c>
      <c r="K22" s="44">
        <v>29.842500000000001</v>
      </c>
      <c r="L22" s="43">
        <f t="shared" si="16"/>
        <v>2.7574143386922989E-2</v>
      </c>
      <c r="M22" s="42">
        <v>11078.77</v>
      </c>
      <c r="N22" s="43">
        <f t="shared" si="16"/>
        <v>4.1874265293647461E-2</v>
      </c>
      <c r="O22" s="42">
        <v>5508.36</v>
      </c>
      <c r="P22" s="43">
        <f t="shared" si="16"/>
        <v>5.1295998351015948E-2</v>
      </c>
      <c r="Q22" s="42">
        <v>1343.35</v>
      </c>
      <c r="R22" s="43">
        <f t="shared" si="16"/>
        <v>3.6135750096413455E-2</v>
      </c>
      <c r="S22" s="42">
        <f t="shared" si="56"/>
        <v>115.99907116733534</v>
      </c>
      <c r="T22" s="43">
        <f t="shared" si="57"/>
        <v>3.3802013289861141E-2</v>
      </c>
    </row>
    <row r="23" spans="1:20">
      <c r="A23" s="2">
        <v>43159</v>
      </c>
      <c r="B23" s="39">
        <f>'2. Performance'!H22</f>
        <v>-1.8504696308275868E-2</v>
      </c>
      <c r="C23" s="39">
        <f t="shared" ref="C23" si="70">T23</f>
        <v>-4.1173762356572774E-3</v>
      </c>
      <c r="D23" s="39">
        <f t="shared" ref="D23" si="71">B23-C23</f>
        <v>-1.438732007261859E-2</v>
      </c>
      <c r="E23" s="45">
        <f t="shared" ref="E23:E28" si="72">E22*(1+B23)</f>
        <v>110.12403363123784</v>
      </c>
      <c r="F23" s="45">
        <f t="shared" ref="F23" si="73">S23</f>
        <v>115.52145934835265</v>
      </c>
      <c r="H23" s="2">
        <f t="shared" ref="H23:H32" si="74">A23</f>
        <v>43159</v>
      </c>
      <c r="I23" s="121">
        <v>200.45</v>
      </c>
      <c r="J23" s="122">
        <f t="shared" si="15"/>
        <v>1.0487415101876341E-3</v>
      </c>
      <c r="K23" s="123">
        <v>30.009599999999999</v>
      </c>
      <c r="L23" s="122">
        <f t="shared" si="16"/>
        <v>5.5993968333751809E-3</v>
      </c>
      <c r="M23" s="121">
        <v>11122</v>
      </c>
      <c r="N23" s="122">
        <f t="shared" si="16"/>
        <v>3.9020577194037731E-3</v>
      </c>
      <c r="O23" s="121">
        <v>5367.09</v>
      </c>
      <c r="P23" s="122">
        <f t="shared" si="16"/>
        <v>-2.5646471908154056E-2</v>
      </c>
      <c r="Q23" s="121">
        <v>1320.3</v>
      </c>
      <c r="R23" s="122">
        <f t="shared" si="16"/>
        <v>-1.7158596047195385E-2</v>
      </c>
      <c r="S23" s="121">
        <f t="shared" si="56"/>
        <v>115.52145934835265</v>
      </c>
      <c r="T23" s="19">
        <f t="shared" si="57"/>
        <v>-4.1173762356572774E-3</v>
      </c>
    </row>
    <row r="24" spans="1:20">
      <c r="A24" s="2">
        <v>43189</v>
      </c>
      <c r="B24" s="39">
        <f>'2. Performance'!H23</f>
        <v>-1.8409480302884838E-2</v>
      </c>
      <c r="C24" s="39">
        <f t="shared" ref="C24" si="75">T24</f>
        <v>-1.418313196215279E-2</v>
      </c>
      <c r="D24" s="39">
        <f t="shared" ref="D24" si="76">B24-C24</f>
        <v>-4.226348340732048E-3</v>
      </c>
      <c r="E24" s="45">
        <f t="shared" si="72"/>
        <v>108.09670740322935</v>
      </c>
      <c r="F24" s="45">
        <f t="shared" ref="F24" si="77">S24</f>
        <v>113.8830032459545</v>
      </c>
      <c r="H24" s="2">
        <f t="shared" si="74"/>
        <v>43189</v>
      </c>
      <c r="I24" s="121">
        <v>200.74</v>
      </c>
      <c r="J24" s="122">
        <f t="shared" si="15"/>
        <v>1.4467448241457515E-3</v>
      </c>
      <c r="K24" s="123">
        <v>29.967099999999999</v>
      </c>
      <c r="L24" s="122">
        <f t="shared" si="16"/>
        <v>-1.416213478353634E-3</v>
      </c>
      <c r="M24" s="121">
        <v>10859.03</v>
      </c>
      <c r="N24" s="122">
        <f t="shared" si="16"/>
        <v>-2.3644128753821159E-2</v>
      </c>
      <c r="O24" s="121">
        <v>5173.1899999999996</v>
      </c>
      <c r="P24" s="122">
        <f t="shared" si="16"/>
        <v>-3.6127584966900272E-2</v>
      </c>
      <c r="Q24" s="121">
        <v>1323.9</v>
      </c>
      <c r="R24" s="122">
        <f t="shared" si="16"/>
        <v>2.7266530334015826E-3</v>
      </c>
      <c r="S24" s="121">
        <f t="shared" si="56"/>
        <v>113.8830032459545</v>
      </c>
      <c r="T24" s="19">
        <f t="shared" si="57"/>
        <v>-1.418313196215279E-2</v>
      </c>
    </row>
    <row r="25" spans="1:20">
      <c r="A25" s="2">
        <v>43220</v>
      </c>
      <c r="B25" s="39">
        <f>'2. Performance'!H24</f>
        <v>4.7242661610051697E-3</v>
      </c>
      <c r="C25" s="39">
        <f t="shared" ref="C25" si="78">T25</f>
        <v>8.0003150455386189E-3</v>
      </c>
      <c r="D25" s="39">
        <f t="shared" ref="D25" si="79">B25-C25</f>
        <v>-3.2760488845334492E-3</v>
      </c>
      <c r="E25" s="45">
        <f t="shared" si="72"/>
        <v>108.60738502013049</v>
      </c>
      <c r="F25" s="45">
        <f t="shared" ref="F25" si="80">S25</f>
        <v>114.79410315025423</v>
      </c>
      <c r="H25" s="2">
        <f t="shared" si="74"/>
        <v>43220</v>
      </c>
      <c r="I25" s="14">
        <v>200.53</v>
      </c>
      <c r="J25" s="122">
        <f t="shared" si="15"/>
        <v>-1.0461293215104916E-3</v>
      </c>
      <c r="K25" s="17">
        <v>30.4405</v>
      </c>
      <c r="L25" s="122">
        <f t="shared" si="16"/>
        <v>1.5797324399090984E-2</v>
      </c>
      <c r="M25" s="14">
        <v>10944.74</v>
      </c>
      <c r="N25" s="122">
        <f t="shared" si="16"/>
        <v>7.8929701824195231E-3</v>
      </c>
      <c r="O25" s="14">
        <v>5235.7299999999996</v>
      </c>
      <c r="P25" s="122">
        <f t="shared" si="16"/>
        <v>1.2089252472845535E-2</v>
      </c>
      <c r="Q25" s="14">
        <v>1316.25</v>
      </c>
      <c r="R25" s="122">
        <f t="shared" si="16"/>
        <v>-5.7783820530251662E-3</v>
      </c>
      <c r="S25" s="121">
        <f t="shared" si="56"/>
        <v>114.79410315025423</v>
      </c>
      <c r="T25" s="19">
        <f t="shared" si="57"/>
        <v>8.0003150455386189E-3</v>
      </c>
    </row>
    <row r="26" spans="1:20">
      <c r="A26" s="2">
        <v>43251</v>
      </c>
      <c r="B26" s="39">
        <f>'2. Performance'!H25</f>
        <v>-7.9773278010140947E-3</v>
      </c>
      <c r="C26" s="39">
        <f t="shared" ref="C26" si="81">T26</f>
        <v>7.473903777022433E-6</v>
      </c>
      <c r="D26" s="39">
        <f t="shared" ref="D26" si="82">B26-C26</f>
        <v>-7.9848017047911175E-3</v>
      </c>
      <c r="E26" s="45">
        <f t="shared" si="72"/>
        <v>107.74098830821396</v>
      </c>
      <c r="F26" s="45">
        <f t="shared" ref="F26" si="83">S26</f>
        <v>114.79496111033534</v>
      </c>
      <c r="H26" s="2">
        <f t="shared" si="74"/>
        <v>43251</v>
      </c>
      <c r="I26" s="14">
        <v>200.13</v>
      </c>
      <c r="J26" s="122">
        <f t="shared" si="15"/>
        <v>-1.9947140078790948E-3</v>
      </c>
      <c r="K26" s="17">
        <v>30.9909</v>
      </c>
      <c r="L26" s="122">
        <f t="shared" si="16"/>
        <v>1.8081174750743223E-2</v>
      </c>
      <c r="M26" s="14">
        <v>10661.87</v>
      </c>
      <c r="N26" s="122">
        <f t="shared" si="16"/>
        <v>-2.5845291893640154E-2</v>
      </c>
      <c r="O26" s="14">
        <v>5353.76</v>
      </c>
      <c r="P26" s="122">
        <f t="shared" si="16"/>
        <v>2.2543179270130498E-2</v>
      </c>
      <c r="Q26" s="14">
        <v>1303.5</v>
      </c>
      <c r="R26" s="122">
        <f t="shared" si="16"/>
        <v>-9.6866096866097262E-3</v>
      </c>
      <c r="S26" s="121">
        <f t="shared" si="56"/>
        <v>114.79496111033534</v>
      </c>
      <c r="T26" s="19">
        <f t="shared" si="57"/>
        <v>7.473903777022433E-6</v>
      </c>
    </row>
    <row r="27" spans="1:20">
      <c r="A27" s="2">
        <v>43280</v>
      </c>
      <c r="B27" s="39">
        <f>'2. Performance'!H26</f>
        <v>-2.5447639608622109E-2</v>
      </c>
      <c r="C27" s="39">
        <f t="shared" ref="C27" si="84">T27</f>
        <v>-3.0854215358089111E-2</v>
      </c>
      <c r="D27" s="39">
        <f t="shared" ref="D27" si="85">B27-C27</f>
        <v>5.4065757494670026E-3</v>
      </c>
      <c r="E27" s="45">
        <f t="shared" si="72"/>
        <v>104.99923446666976</v>
      </c>
      <c r="F27" s="45">
        <f t="shared" ref="F27" si="86">S27</f>
        <v>111.25305265821359</v>
      </c>
      <c r="H27" s="2">
        <f t="shared" si="74"/>
        <v>43280</v>
      </c>
      <c r="I27" s="121">
        <v>200.54</v>
      </c>
      <c r="J27" s="122">
        <f t="shared" si="15"/>
        <v>2.0486683655622784E-3</v>
      </c>
      <c r="K27" s="123">
        <v>30.483000000000001</v>
      </c>
      <c r="L27" s="122">
        <f t="shared" ref="L27:R34" si="87">K27/K26-1</f>
        <v>-1.6388681838862329E-2</v>
      </c>
      <c r="M27" s="121">
        <v>9854.1</v>
      </c>
      <c r="N27" s="122">
        <f t="shared" ref="N27" si="88">M27/M26-1</f>
        <v>-7.576250695234521E-2</v>
      </c>
      <c r="O27" s="121">
        <v>5346.44</v>
      </c>
      <c r="P27" s="122">
        <f t="shared" ref="P27" si="89">O27/O26-1</f>
        <v>-1.367263381249928E-3</v>
      </c>
      <c r="Q27" s="121">
        <v>1250.55</v>
      </c>
      <c r="R27" s="122">
        <f t="shared" ref="R27" si="90">Q27/Q26-1</f>
        <v>-4.0621403912543208E-2</v>
      </c>
      <c r="S27" s="121">
        <f t="shared" si="56"/>
        <v>111.25305265821359</v>
      </c>
      <c r="T27" s="19">
        <f t="shared" si="57"/>
        <v>-3.0854215358089111E-2</v>
      </c>
    </row>
    <row r="28" spans="1:20">
      <c r="A28" s="2">
        <v>43312</v>
      </c>
      <c r="B28" s="39">
        <f>'2. Performance'!H27</f>
        <v>1.445738900041788E-2</v>
      </c>
      <c r="C28" s="39">
        <f t="shared" ref="C28" si="91">T28</f>
        <v>3.3315815646746065E-2</v>
      </c>
      <c r="D28" s="39">
        <f t="shared" ref="D28" si="92">B28-C28</f>
        <v>-1.8858426646328183E-2</v>
      </c>
      <c r="E28" s="45">
        <f t="shared" si="72"/>
        <v>106.51724924410048</v>
      </c>
      <c r="F28" s="45">
        <f t="shared" ref="F28" si="93">S28</f>
        <v>114.95953885071238</v>
      </c>
      <c r="H28" s="2">
        <f t="shared" si="74"/>
        <v>43312</v>
      </c>
      <c r="I28" s="14">
        <v>200.66</v>
      </c>
      <c r="J28" s="122">
        <f t="shared" si="15"/>
        <v>5.9838436222192648E-4</v>
      </c>
      <c r="K28" s="17">
        <v>31.274799999999999</v>
      </c>
      <c r="L28" s="122">
        <f t="shared" si="87"/>
        <v>2.5975133681068074E-2</v>
      </c>
      <c r="M28" s="14">
        <v>10514.03</v>
      </c>
      <c r="N28" s="122">
        <f t="shared" si="87"/>
        <v>6.6970093666595565E-2</v>
      </c>
      <c r="O28" s="14">
        <v>5590.99</v>
      </c>
      <c r="P28" s="122">
        <f t="shared" si="87"/>
        <v>4.5740717187511715E-2</v>
      </c>
      <c r="Q28" s="14">
        <v>1219.2</v>
      </c>
      <c r="R28" s="122">
        <f t="shared" si="87"/>
        <v>-2.506896965335248E-2</v>
      </c>
      <c r="S28" s="121">
        <f t="shared" si="56"/>
        <v>114.95953885071238</v>
      </c>
      <c r="T28" s="19">
        <f t="shared" si="57"/>
        <v>3.3315815646746065E-2</v>
      </c>
    </row>
    <row r="29" spans="1:20">
      <c r="A29" s="2">
        <v>43343</v>
      </c>
      <c r="B29" s="39">
        <f>'2. Performance'!H28</f>
        <v>4.4538580048434553E-3</v>
      </c>
      <c r="C29" s="39">
        <f t="shared" ref="C29" si="94">T29</f>
        <v>2.1433669289617284E-2</v>
      </c>
      <c r="D29" s="39">
        <f t="shared" ref="D29" si="95">B29-C29</f>
        <v>-1.6979811284773827E-2</v>
      </c>
      <c r="E29" s="45">
        <f t="shared" ref="E29" si="96">E28*(1+B29)</f>
        <v>106.99166194730023</v>
      </c>
      <c r="F29" s="45">
        <f t="shared" ref="F29" si="97">S29</f>
        <v>117.42354358812545</v>
      </c>
      <c r="H29" s="2">
        <f t="shared" si="74"/>
        <v>43343</v>
      </c>
      <c r="I29" s="14">
        <v>200.57</v>
      </c>
      <c r="J29" s="122">
        <f t="shared" si="15"/>
        <v>-4.4851988438154855E-4</v>
      </c>
      <c r="K29" s="17">
        <v>32.816800000000001</v>
      </c>
      <c r="L29" s="122">
        <f t="shared" si="87"/>
        <v>4.9304871653855553E-2</v>
      </c>
      <c r="M29" s="14">
        <v>10697.49</v>
      </c>
      <c r="N29" s="122">
        <f t="shared" si="87"/>
        <v>1.7449065677004771E-2</v>
      </c>
      <c r="O29" s="14">
        <v>5729.45</v>
      </c>
      <c r="P29" s="122">
        <f t="shared" si="87"/>
        <v>2.4764844866472568E-2</v>
      </c>
      <c r="Q29" s="14">
        <v>1206.8499999999999</v>
      </c>
      <c r="R29" s="122">
        <f t="shared" si="87"/>
        <v>-1.0129593175853158E-2</v>
      </c>
      <c r="S29" s="121">
        <f t="shared" si="56"/>
        <v>117.42354358812545</v>
      </c>
      <c r="T29" s="19">
        <f t="shared" si="57"/>
        <v>2.1433669289617284E-2</v>
      </c>
    </row>
    <row r="30" spans="1:20">
      <c r="A30" s="2">
        <v>43371</v>
      </c>
      <c r="B30" s="39">
        <f>'2. Performance'!H29</f>
        <v>3.4145066842539607E-3</v>
      </c>
      <c r="C30" s="39">
        <f t="shared" ref="C30" si="98">T30</f>
        <v>1.1912262265710748E-2</v>
      </c>
      <c r="D30" s="39">
        <f t="shared" ref="D30" si="99">B30-C30</f>
        <v>-8.4977555814567882E-3</v>
      </c>
      <c r="E30" s="45">
        <f t="shared" ref="E30" si="100">E29*(1+B30)</f>
        <v>107.35698569217872</v>
      </c>
      <c r="F30" s="45">
        <f t="shared" ref="F30" si="101">S30</f>
        <v>118.82232363551634</v>
      </c>
      <c r="H30" s="2">
        <f t="shared" si="74"/>
        <v>43371</v>
      </c>
      <c r="I30" s="14">
        <v>200.68</v>
      </c>
      <c r="J30" s="122">
        <f t="shared" si="15"/>
        <v>5.4843695467932108E-4</v>
      </c>
      <c r="K30" s="17">
        <v>33.588700000000003</v>
      </c>
      <c r="L30" s="122">
        <f t="shared" si="87"/>
        <v>2.352148899344253E-2</v>
      </c>
      <c r="M30" s="14">
        <v>10936.6</v>
      </c>
      <c r="N30" s="122">
        <f t="shared" si="87"/>
        <v>2.2351972285087562E-2</v>
      </c>
      <c r="O30" s="14">
        <v>5763.22</v>
      </c>
      <c r="P30" s="122">
        <f t="shared" si="87"/>
        <v>5.8941085095429724E-3</v>
      </c>
      <c r="Q30" s="14">
        <v>1183.5</v>
      </c>
      <c r="R30" s="122">
        <f t="shared" si="87"/>
        <v>-1.9347889132866447E-2</v>
      </c>
      <c r="S30" s="121">
        <f t="shared" ref="S30:S34" si="102">S29*(1+T30)</f>
        <v>118.82232363551634</v>
      </c>
      <c r="T30" s="19">
        <f t="shared" ref="T30:T34" si="103">$I$4*J30+$K$4*L30+$M$4*N30+$O$4*P30+$Q$4*R30</f>
        <v>1.1912262265710748E-2</v>
      </c>
    </row>
    <row r="31" spans="1:20">
      <c r="A31" s="2">
        <v>43404</v>
      </c>
      <c r="B31" s="39">
        <f>'2. Performance'!H30</f>
        <v>-4.3306586853098877E-2</v>
      </c>
      <c r="C31" s="39">
        <f t="shared" ref="C31" si="104">T31</f>
        <v>-3.331274972960848E-2</v>
      </c>
      <c r="D31" s="39">
        <f t="shared" ref="D31" si="105">B31-C31</f>
        <v>-9.9938371234903969E-3</v>
      </c>
      <c r="E31" s="45">
        <f t="shared" ref="E31" si="106">E30*(1+B31)</f>
        <v>102.70772106701349</v>
      </c>
      <c r="F31" s="45">
        <f t="shared" ref="F31" si="107">S31</f>
        <v>114.86402530595583</v>
      </c>
      <c r="H31" s="2">
        <f t="shared" si="74"/>
        <v>43404</v>
      </c>
      <c r="I31" s="14">
        <v>200.85</v>
      </c>
      <c r="J31" s="122">
        <f t="shared" si="15"/>
        <v>8.4711979270468696E-4</v>
      </c>
      <c r="K31" s="17">
        <v>32.753799999999998</v>
      </c>
      <c r="L31" s="122">
        <f t="shared" si="87"/>
        <v>-2.4856573788208713E-2</v>
      </c>
      <c r="M31" s="14">
        <v>10409.99</v>
      </c>
      <c r="N31" s="122">
        <f t="shared" si="87"/>
        <v>-4.8151162152771487E-2</v>
      </c>
      <c r="O31" s="14">
        <v>5311.67</v>
      </c>
      <c r="P31" s="122">
        <f t="shared" si="87"/>
        <v>-7.8350297229673682E-2</v>
      </c>
      <c r="Q31" s="14">
        <v>1217.7</v>
      </c>
      <c r="R31" s="122">
        <f t="shared" si="87"/>
        <v>2.8897338403041761E-2</v>
      </c>
      <c r="S31" s="121">
        <f t="shared" si="102"/>
        <v>114.86402530595583</v>
      </c>
      <c r="T31" s="19">
        <f t="shared" si="103"/>
        <v>-3.331274972960848E-2</v>
      </c>
    </row>
    <row r="32" spans="1:20">
      <c r="A32" s="2">
        <v>43434</v>
      </c>
      <c r="B32" s="39">
        <f>'2. Performance'!H31</f>
        <v>7.572560391518047E-3</v>
      </c>
      <c r="C32" s="39">
        <f t="shared" ref="C32:C33" si="108">T32</f>
        <v>2.2497446194718941E-3</v>
      </c>
      <c r="D32" s="39">
        <f t="shared" ref="D32:D33" si="109">B32-C32</f>
        <v>5.3228157720461525E-3</v>
      </c>
      <c r="E32" s="45">
        <f t="shared" ref="E32:E34" si="110">E31*(1+B32)</f>
        <v>103.48548148746863</v>
      </c>
      <c r="F32" s="45">
        <f t="shared" ref="F32:F34" si="111">S32</f>
        <v>115.12244002885878</v>
      </c>
      <c r="H32" s="2">
        <f t="shared" si="74"/>
        <v>43434</v>
      </c>
      <c r="I32" s="14">
        <v>201.65</v>
      </c>
      <c r="J32" s="122">
        <f t="shared" si="15"/>
        <v>3.9830719442370821E-3</v>
      </c>
      <c r="K32" s="17">
        <v>32.952599999999997</v>
      </c>
      <c r="L32" s="122">
        <f t="shared" si="87"/>
        <v>6.0695247574327205E-3</v>
      </c>
      <c r="M32" s="14">
        <v>10247.67</v>
      </c>
      <c r="N32" s="122">
        <f t="shared" si="87"/>
        <v>-1.5592714306161604E-2</v>
      </c>
      <c r="O32" s="14">
        <v>5433.49</v>
      </c>
      <c r="P32" s="122">
        <f t="shared" si="87"/>
        <v>2.2934406693186915E-2</v>
      </c>
      <c r="Q32" s="14">
        <v>1220.45</v>
      </c>
      <c r="R32" s="122">
        <f t="shared" si="87"/>
        <v>2.258355916892496E-3</v>
      </c>
      <c r="S32" s="121">
        <f t="shared" si="102"/>
        <v>115.12244002885878</v>
      </c>
      <c r="T32" s="19">
        <f t="shared" si="103"/>
        <v>2.2497446194718941E-3</v>
      </c>
    </row>
    <row r="33" spans="1:20" ht="21.6" thickBot="1">
      <c r="A33" s="40">
        <v>43462</v>
      </c>
      <c r="B33" s="41">
        <f>'2. Performance'!H32</f>
        <v>-1.7794686685673276E-2</v>
      </c>
      <c r="C33" s="41">
        <f t="shared" si="108"/>
        <v>-2.8238454748537603E-2</v>
      </c>
      <c r="D33" s="41">
        <f t="shared" si="109"/>
        <v>1.0443768062864327E-2</v>
      </c>
      <c r="E33" s="46">
        <f t="shared" si="110"/>
        <v>101.64398976788308</v>
      </c>
      <c r="F33" s="46">
        <f t="shared" si="111"/>
        <v>111.87156021556261</v>
      </c>
      <c r="H33" s="133">
        <f>A33</f>
        <v>43462</v>
      </c>
      <c r="I33" s="134">
        <v>202.36</v>
      </c>
      <c r="J33" s="135">
        <f t="shared" si="15"/>
        <v>3.5209521448054115E-3</v>
      </c>
      <c r="K33" s="134">
        <v>4240.51</v>
      </c>
      <c r="L33" s="136">
        <f>32.7352/K32-1</f>
        <v>-6.5973549886806371E-3</v>
      </c>
      <c r="M33" s="134">
        <v>9774.16</v>
      </c>
      <c r="N33" s="135">
        <f t="shared" si="87"/>
        <v>-4.6206601110301171E-2</v>
      </c>
      <c r="O33" s="134">
        <v>4946.9399999999996</v>
      </c>
      <c r="P33" s="135">
        <f t="shared" si="87"/>
        <v>-8.9546497739022235E-2</v>
      </c>
      <c r="Q33" s="134">
        <v>1277.25</v>
      </c>
      <c r="R33" s="135">
        <f t="shared" si="87"/>
        <v>4.6540210578065455E-2</v>
      </c>
      <c r="S33" s="137">
        <f t="shared" si="102"/>
        <v>111.87156021556261</v>
      </c>
      <c r="T33" s="48">
        <f t="shared" si="103"/>
        <v>-2.8238454748537603E-2</v>
      </c>
    </row>
    <row r="34" spans="1:20">
      <c r="A34" s="138">
        <v>43496</v>
      </c>
      <c r="B34" s="39">
        <f>'2. Performance'!H33</f>
        <v>2.1252235778771712E-2</v>
      </c>
      <c r="C34" s="39">
        <f t="shared" ref="C34" si="112">T34</f>
        <v>3.9179810844193183E-2</v>
      </c>
      <c r="D34" s="39">
        <f t="shared" ref="D34" si="113">B34-C34</f>
        <v>-1.7927575065421471E-2</v>
      </c>
      <c r="E34" s="45">
        <f t="shared" si="110"/>
        <v>103.80415180392519</v>
      </c>
      <c r="F34" s="45">
        <f t="shared" si="111"/>
        <v>116.25466678365312</v>
      </c>
      <c r="H34" s="138">
        <f>A34</f>
        <v>43496</v>
      </c>
      <c r="I34" s="42">
        <v>202.96</v>
      </c>
      <c r="J34" s="139">
        <f t="shared" si="15"/>
        <v>2.9650128483889038E-3</v>
      </c>
      <c r="K34" s="42">
        <v>4315.96</v>
      </c>
      <c r="L34" s="139">
        <f t="shared" ref="L34" si="114">K34/K33-1</f>
        <v>1.7792671164553298E-2</v>
      </c>
      <c r="M34" s="42">
        <v>10262.56</v>
      </c>
      <c r="N34" s="139">
        <f t="shared" si="87"/>
        <v>4.9968488340686124E-2</v>
      </c>
      <c r="O34" s="42">
        <v>5336.6</v>
      </c>
      <c r="P34" s="139">
        <f t="shared" si="87"/>
        <v>7.8767884793428111E-2</v>
      </c>
      <c r="Q34" s="42">
        <v>1322.5</v>
      </c>
      <c r="R34" s="139">
        <f t="shared" si="87"/>
        <v>3.5427676649050666E-2</v>
      </c>
      <c r="S34" s="140">
        <f t="shared" si="102"/>
        <v>116.25466678365312</v>
      </c>
      <c r="T34" s="43">
        <f t="shared" si="103"/>
        <v>3.9179810844193183E-2</v>
      </c>
    </row>
    <row r="35" spans="1:20">
      <c r="A35" s="2"/>
      <c r="B35" s="39"/>
      <c r="C35" s="39"/>
      <c r="D35" s="39"/>
      <c r="E35" s="45"/>
      <c r="F35" s="45"/>
      <c r="H35" s="2"/>
      <c r="I35" s="14"/>
      <c r="J35" s="122"/>
      <c r="K35" s="17"/>
      <c r="L35" s="122"/>
      <c r="M35" s="14"/>
      <c r="N35" s="122"/>
      <c r="O35" s="14"/>
      <c r="P35" s="122"/>
      <c r="Q35" s="14"/>
      <c r="R35" s="122"/>
      <c r="S35" s="121"/>
      <c r="T35" s="19"/>
    </row>
    <row r="36" spans="1:20">
      <c r="A36" s="2"/>
      <c r="B36" s="39"/>
      <c r="C36" s="39"/>
      <c r="D36" s="39"/>
      <c r="E36" s="45"/>
      <c r="F36" s="45"/>
      <c r="H36" s="2"/>
      <c r="I36" s="14"/>
      <c r="J36" s="122"/>
      <c r="K36" s="17"/>
      <c r="L36" s="122"/>
      <c r="M36" s="14"/>
      <c r="N36" s="122"/>
      <c r="O36" s="14"/>
      <c r="P36" s="122"/>
      <c r="Q36" s="14"/>
      <c r="R36" s="122"/>
      <c r="S36" s="121"/>
      <c r="T36" s="19"/>
    </row>
    <row r="37" spans="1:20">
      <c r="A37" s="2"/>
      <c r="B37" s="39"/>
      <c r="C37" s="39"/>
      <c r="D37" s="39"/>
      <c r="E37" s="45"/>
      <c r="F37" s="45"/>
      <c r="H37" s="2"/>
      <c r="I37" s="14"/>
      <c r="J37" s="122"/>
      <c r="K37" s="17"/>
      <c r="L37" s="122"/>
      <c r="M37" s="14"/>
      <c r="N37" s="122"/>
      <c r="O37" s="14"/>
      <c r="P37" s="122"/>
      <c r="Q37" s="14"/>
      <c r="R37" s="122"/>
      <c r="S37" s="121"/>
      <c r="T37" s="19"/>
    </row>
    <row r="38" spans="1:20">
      <c r="A38" s="2"/>
      <c r="B38" s="39"/>
      <c r="C38" s="39"/>
      <c r="D38" s="39"/>
      <c r="E38" s="45"/>
      <c r="F38" s="45"/>
      <c r="H38" s="2"/>
      <c r="I38" s="14"/>
      <c r="J38" s="122"/>
      <c r="K38" s="17"/>
      <c r="L38" s="122"/>
      <c r="M38" s="14"/>
      <c r="N38" s="122"/>
      <c r="O38" s="14"/>
      <c r="P38" s="122"/>
      <c r="Q38" s="14"/>
      <c r="R38" s="122"/>
      <c r="S38" s="121"/>
      <c r="T38" s="19"/>
    </row>
    <row r="39" spans="1:20">
      <c r="A39" s="2"/>
      <c r="B39" s="39"/>
      <c r="C39" s="39"/>
      <c r="D39" s="39"/>
      <c r="E39" s="45"/>
      <c r="F39" s="45"/>
      <c r="H39" s="2"/>
      <c r="I39" s="14"/>
      <c r="J39" s="122"/>
      <c r="K39" s="17"/>
      <c r="L39" s="122"/>
      <c r="M39" s="14"/>
      <c r="N39" s="122"/>
      <c r="O39" s="14"/>
      <c r="P39" s="122"/>
      <c r="Q39" s="14"/>
      <c r="R39" s="122"/>
      <c r="S39" s="121"/>
      <c r="T39" s="19"/>
    </row>
    <row r="40" spans="1:20">
      <c r="A40" s="2"/>
      <c r="B40" s="39"/>
      <c r="C40" s="39"/>
      <c r="D40" s="39"/>
      <c r="E40" s="45"/>
      <c r="F40" s="45"/>
      <c r="H40" s="2"/>
      <c r="I40" s="14"/>
      <c r="J40" s="122"/>
      <c r="K40" s="17"/>
      <c r="L40" s="122"/>
      <c r="M40" s="14"/>
      <c r="N40" s="122"/>
      <c r="O40" s="14"/>
      <c r="P40" s="122"/>
      <c r="Q40" s="14"/>
      <c r="R40" s="122"/>
      <c r="S40" s="121"/>
      <c r="T40" s="19"/>
    </row>
    <row r="41" spans="1:20">
      <c r="A41" s="2"/>
      <c r="B41" s="39"/>
      <c r="C41" s="39"/>
      <c r="D41" s="39"/>
      <c r="E41" s="45"/>
      <c r="F41" s="45"/>
      <c r="H41" s="2"/>
      <c r="I41" s="14"/>
      <c r="J41" s="122"/>
      <c r="K41" s="17"/>
      <c r="L41" s="122"/>
      <c r="M41" s="14"/>
      <c r="N41" s="122"/>
      <c r="O41" s="14"/>
      <c r="P41" s="122"/>
      <c r="Q41" s="14"/>
      <c r="R41" s="122"/>
      <c r="S41" s="121"/>
      <c r="T41" s="19"/>
    </row>
    <row r="42" spans="1:20">
      <c r="A42" s="2"/>
      <c r="B42" s="39"/>
      <c r="C42" s="39"/>
      <c r="D42" s="39"/>
      <c r="E42" s="45"/>
      <c r="F42" s="45"/>
      <c r="H42" s="2"/>
      <c r="I42" s="14"/>
      <c r="J42" s="122"/>
      <c r="K42" s="17"/>
      <c r="L42" s="122"/>
      <c r="M42" s="14"/>
      <c r="N42" s="122"/>
      <c r="O42" s="14"/>
      <c r="P42" s="122"/>
      <c r="Q42" s="14"/>
      <c r="R42" s="122"/>
      <c r="S42" s="121"/>
      <c r="T42" s="19"/>
    </row>
    <row r="43" spans="1:20">
      <c r="A43" s="2"/>
      <c r="B43" s="39"/>
      <c r="C43" s="39"/>
      <c r="D43" s="39"/>
      <c r="E43" s="45"/>
      <c r="F43" s="45"/>
      <c r="H43" s="2"/>
      <c r="I43" s="14"/>
      <c r="J43" s="122"/>
      <c r="K43" s="17"/>
      <c r="L43" s="122"/>
      <c r="M43" s="14"/>
      <c r="N43" s="122"/>
      <c r="O43" s="14"/>
      <c r="P43" s="122"/>
      <c r="Q43" s="14"/>
      <c r="R43" s="122"/>
      <c r="S43" s="121"/>
      <c r="T43" s="19"/>
    </row>
    <row r="44" spans="1:20">
      <c r="A44" s="2"/>
      <c r="B44" s="39"/>
      <c r="C44" s="39"/>
      <c r="D44" s="39"/>
      <c r="E44" s="45"/>
      <c r="F44" s="45"/>
      <c r="H44" s="2"/>
      <c r="I44" s="14"/>
      <c r="J44" s="122"/>
      <c r="K44" s="17"/>
      <c r="L44" s="122"/>
      <c r="M44" s="14"/>
      <c r="N44" s="122"/>
      <c r="O44" s="14"/>
      <c r="P44" s="122"/>
      <c r="Q44" s="14"/>
      <c r="R44" s="122"/>
      <c r="S44" s="121"/>
      <c r="T44" s="19"/>
    </row>
    <row r="45" spans="1:20">
      <c r="A45" s="2"/>
      <c r="B45" s="39"/>
      <c r="C45" s="39"/>
      <c r="D45" s="39"/>
      <c r="E45" s="45"/>
      <c r="F45" s="45"/>
      <c r="H45" s="2"/>
      <c r="I45" s="14"/>
      <c r="J45" s="122"/>
      <c r="K45" s="17"/>
      <c r="L45" s="122"/>
      <c r="M45" s="14"/>
      <c r="N45" s="122"/>
      <c r="O45" s="14"/>
      <c r="P45" s="122"/>
      <c r="Q45" s="14"/>
      <c r="R45" s="122"/>
      <c r="S45" s="121"/>
      <c r="T45" s="19"/>
    </row>
    <row r="46" spans="1:20">
      <c r="A46" s="5" t="s">
        <v>65</v>
      </c>
      <c r="B46" s="20">
        <f t="array" ref="B46">PRODUCT(1+B6:B45)-1</f>
        <v>3.8041518039251931E-2</v>
      </c>
      <c r="C46" s="20">
        <f t="array" ref="C46">PRODUCT(1+C6:C45)-1</f>
        <v>0.16254666783653127</v>
      </c>
      <c r="D46" s="20">
        <f>B46-C46</f>
        <v>-0.12450514979727934</v>
      </c>
      <c r="E46" s="6"/>
      <c r="F46" s="6"/>
      <c r="H46" s="59" t="s">
        <v>65</v>
      </c>
      <c r="I46" s="7"/>
      <c r="J46" s="20">
        <f t="array" ref="J46">PRODUCT(1+J6:J45)-1</f>
        <v>4.188911704312015E-2</v>
      </c>
      <c r="K46" s="7"/>
      <c r="L46" s="20">
        <f t="array" ref="L46">PRODUCT(1+L6:L45)-1</f>
        <v>0.21572847235430381</v>
      </c>
      <c r="M46" s="7"/>
      <c r="N46" s="20">
        <f t="array" ref="N46">PRODUCT(1+N6:N45)-1</f>
        <v>0.13317565583020263</v>
      </c>
      <c r="O46" s="7"/>
      <c r="P46" s="20">
        <f t="array" ref="P46">PRODUCT(1+P6:P45)-1</f>
        <v>0.29520009513893597</v>
      </c>
      <c r="Q46" s="7"/>
      <c r="R46" s="20">
        <f t="array" ref="R46">PRODUCT(1+R6:R45)-1</f>
        <v>6.1242344706911034E-3</v>
      </c>
      <c r="S46" s="7"/>
      <c r="T46" s="20">
        <f t="array" ref="T46">PRODUCT(1+T6:T45)-1</f>
        <v>0.16254666783653127</v>
      </c>
    </row>
    <row r="47" spans="1:20" ht="29.3" customHeight="1"/>
    <row r="48" spans="1:20">
      <c r="I48" s="52"/>
    </row>
    <row r="49" spans="1:10">
      <c r="J49" s="52"/>
    </row>
    <row r="63" spans="1:10">
      <c r="A63" s="13" t="s">
        <v>49</v>
      </c>
    </row>
    <row r="64" spans="1:10">
      <c r="A64" s="13" t="s">
        <v>47</v>
      </c>
    </row>
  </sheetData>
  <mergeCells count="16">
    <mergeCell ref="O2:P3"/>
    <mergeCell ref="O4:P4"/>
    <mergeCell ref="Q2:R3"/>
    <mergeCell ref="Q4:R4"/>
    <mergeCell ref="S2:T3"/>
    <mergeCell ref="S4:T4"/>
    <mergeCell ref="A3:A4"/>
    <mergeCell ref="H2:H3"/>
    <mergeCell ref="I2:J3"/>
    <mergeCell ref="I4:J4"/>
    <mergeCell ref="M2:N3"/>
    <mergeCell ref="E3:F3"/>
    <mergeCell ref="B3:D3"/>
    <mergeCell ref="M4:N4"/>
    <mergeCell ref="K2:L3"/>
    <mergeCell ref="K4:L4"/>
  </mergeCells>
  <conditionalFormatting sqref="B5:B16">
    <cfRule type="cellIs" dxfId="281" priority="280" operator="lessThan">
      <formula>0</formula>
    </cfRule>
  </conditionalFormatting>
  <conditionalFormatting sqref="E5:E10">
    <cfRule type="cellIs" dxfId="280" priority="278" operator="lessThan">
      <formula>0</formula>
    </cfRule>
  </conditionalFormatting>
  <conditionalFormatting sqref="C5:C12">
    <cfRule type="cellIs" dxfId="279" priority="277" operator="lessThan">
      <formula>0</formula>
    </cfRule>
  </conditionalFormatting>
  <conditionalFormatting sqref="F5:F10">
    <cfRule type="cellIs" dxfId="278" priority="276" operator="lessThan">
      <formula>0</formula>
    </cfRule>
  </conditionalFormatting>
  <conditionalFormatting sqref="D5:D12">
    <cfRule type="cellIs" dxfId="277" priority="275" operator="lessThan">
      <formula>0</formula>
    </cfRule>
  </conditionalFormatting>
  <conditionalFormatting sqref="J5:J6">
    <cfRule type="cellIs" dxfId="276" priority="274" operator="lessThan">
      <formula>0</formula>
    </cfRule>
  </conditionalFormatting>
  <conditionalFormatting sqref="S5">
    <cfRule type="cellIs" dxfId="275" priority="263" operator="lessThan">
      <formula>0</formula>
    </cfRule>
  </conditionalFormatting>
  <conditionalFormatting sqref="N5:N6">
    <cfRule type="cellIs" dxfId="274" priority="260" operator="lessThan">
      <formula>0</formula>
    </cfRule>
  </conditionalFormatting>
  <conditionalFormatting sqref="P5:P6">
    <cfRule type="cellIs" dxfId="273" priority="259" operator="lessThan">
      <formula>0</formula>
    </cfRule>
  </conditionalFormatting>
  <conditionalFormatting sqref="R5:R6">
    <cfRule type="cellIs" dxfId="272" priority="258" operator="lessThan">
      <formula>0</formula>
    </cfRule>
  </conditionalFormatting>
  <conditionalFormatting sqref="L5:L6">
    <cfRule type="cellIs" dxfId="271" priority="256" operator="lessThan">
      <formula>0</formula>
    </cfRule>
  </conditionalFormatting>
  <conditionalFormatting sqref="T5:T6">
    <cfRule type="cellIs" dxfId="270" priority="255" operator="lessThan">
      <formula>0</formula>
    </cfRule>
  </conditionalFormatting>
  <conditionalFormatting sqref="J7">
    <cfRule type="cellIs" dxfId="269" priority="254" operator="lessThan">
      <formula>0</formula>
    </cfRule>
  </conditionalFormatting>
  <conditionalFormatting sqref="L7">
    <cfRule type="cellIs" dxfId="268" priority="253" operator="lessThan">
      <formula>0</formula>
    </cfRule>
  </conditionalFormatting>
  <conditionalFormatting sqref="N7">
    <cfRule type="cellIs" dxfId="267" priority="252" operator="lessThan">
      <formula>0</formula>
    </cfRule>
  </conditionalFormatting>
  <conditionalFormatting sqref="P7">
    <cfRule type="cellIs" dxfId="266" priority="251" operator="lessThan">
      <formula>0</formula>
    </cfRule>
  </conditionalFormatting>
  <conditionalFormatting sqref="R7">
    <cfRule type="cellIs" dxfId="265" priority="250" operator="lessThan">
      <formula>0</formula>
    </cfRule>
  </conditionalFormatting>
  <conditionalFormatting sqref="T7">
    <cfRule type="cellIs" dxfId="264" priority="249" operator="lessThan">
      <formula>0</formula>
    </cfRule>
  </conditionalFormatting>
  <conditionalFormatting sqref="J8:J9">
    <cfRule type="cellIs" dxfId="263" priority="248" operator="lessThan">
      <formula>0</formula>
    </cfRule>
  </conditionalFormatting>
  <conditionalFormatting sqref="L8:L9">
    <cfRule type="cellIs" dxfId="262" priority="247" operator="lessThan">
      <formula>0</formula>
    </cfRule>
  </conditionalFormatting>
  <conditionalFormatting sqref="N8:N9">
    <cfRule type="cellIs" dxfId="261" priority="246" operator="lessThan">
      <formula>0</formula>
    </cfRule>
  </conditionalFormatting>
  <conditionalFormatting sqref="P8:P9">
    <cfRule type="cellIs" dxfId="260" priority="245" operator="lessThan">
      <formula>0</formula>
    </cfRule>
  </conditionalFormatting>
  <conditionalFormatting sqref="R8:R9">
    <cfRule type="cellIs" dxfId="259" priority="244" operator="lessThan">
      <formula>0</formula>
    </cfRule>
  </conditionalFormatting>
  <conditionalFormatting sqref="T8:T9">
    <cfRule type="cellIs" dxfId="258" priority="243" operator="lessThan">
      <formula>0</formula>
    </cfRule>
  </conditionalFormatting>
  <conditionalFormatting sqref="T10">
    <cfRule type="cellIs" dxfId="257" priority="242" operator="lessThan">
      <formula>0</formula>
    </cfRule>
  </conditionalFormatting>
  <conditionalFormatting sqref="J10">
    <cfRule type="cellIs" dxfId="256" priority="236" operator="lessThan">
      <formula>0</formula>
    </cfRule>
  </conditionalFormatting>
  <conditionalFormatting sqref="L10">
    <cfRule type="cellIs" dxfId="255" priority="235" operator="lessThan">
      <formula>0</formula>
    </cfRule>
  </conditionalFormatting>
  <conditionalFormatting sqref="N10">
    <cfRule type="cellIs" dxfId="254" priority="234" operator="lessThan">
      <formula>0</formula>
    </cfRule>
  </conditionalFormatting>
  <conditionalFormatting sqref="P10">
    <cfRule type="cellIs" dxfId="253" priority="233" operator="lessThan">
      <formula>0</formula>
    </cfRule>
  </conditionalFormatting>
  <conditionalFormatting sqref="R10">
    <cfRule type="cellIs" dxfId="252" priority="232" operator="lessThan">
      <formula>0</formula>
    </cfRule>
  </conditionalFormatting>
  <conditionalFormatting sqref="J11">
    <cfRule type="cellIs" dxfId="251" priority="231" operator="lessThan">
      <formula>0</formula>
    </cfRule>
  </conditionalFormatting>
  <conditionalFormatting sqref="L11">
    <cfRule type="cellIs" dxfId="250" priority="230" operator="lessThan">
      <formula>0</formula>
    </cfRule>
  </conditionalFormatting>
  <conditionalFormatting sqref="N11">
    <cfRule type="cellIs" dxfId="249" priority="229" operator="lessThan">
      <formula>0</formula>
    </cfRule>
  </conditionalFormatting>
  <conditionalFormatting sqref="P11">
    <cfRule type="cellIs" dxfId="248" priority="228" operator="lessThan">
      <formula>0</formula>
    </cfRule>
  </conditionalFormatting>
  <conditionalFormatting sqref="R11">
    <cfRule type="cellIs" dxfId="247" priority="227" operator="lessThan">
      <formula>0</formula>
    </cfRule>
  </conditionalFormatting>
  <conditionalFormatting sqref="T11:T12">
    <cfRule type="cellIs" dxfId="246" priority="226" operator="lessThan">
      <formula>0</formula>
    </cfRule>
  </conditionalFormatting>
  <conditionalFormatting sqref="E11:E12">
    <cfRule type="cellIs" dxfId="245" priority="225" operator="lessThan">
      <formula>0</formula>
    </cfRule>
  </conditionalFormatting>
  <conditionalFormatting sqref="F11:F12">
    <cfRule type="cellIs" dxfId="244" priority="224" operator="lessThan">
      <formula>0</formula>
    </cfRule>
  </conditionalFormatting>
  <conditionalFormatting sqref="J12">
    <cfRule type="cellIs" dxfId="243" priority="223" operator="lessThan">
      <formula>0</formula>
    </cfRule>
  </conditionalFormatting>
  <conditionalFormatting sqref="L12">
    <cfRule type="cellIs" dxfId="242" priority="222" operator="lessThan">
      <formula>0</formula>
    </cfRule>
  </conditionalFormatting>
  <conditionalFormatting sqref="N12">
    <cfRule type="cellIs" dxfId="241" priority="221" operator="lessThan">
      <formula>0</formula>
    </cfRule>
  </conditionalFormatting>
  <conditionalFormatting sqref="P12">
    <cfRule type="cellIs" dxfId="240" priority="220" operator="lessThan">
      <formula>0</formula>
    </cfRule>
  </conditionalFormatting>
  <conditionalFormatting sqref="R12">
    <cfRule type="cellIs" dxfId="239" priority="219" operator="lessThan">
      <formula>0</formula>
    </cfRule>
  </conditionalFormatting>
  <conditionalFormatting sqref="C13:C16">
    <cfRule type="cellIs" dxfId="238" priority="218" operator="lessThan">
      <formula>0</formula>
    </cfRule>
  </conditionalFormatting>
  <conditionalFormatting sqref="D13:D16">
    <cfRule type="cellIs" dxfId="237" priority="217" operator="lessThan">
      <formula>0</formula>
    </cfRule>
  </conditionalFormatting>
  <conditionalFormatting sqref="E13:E16">
    <cfRule type="cellIs" dxfId="236" priority="216" operator="lessThan">
      <formula>0</formula>
    </cfRule>
  </conditionalFormatting>
  <conditionalFormatting sqref="F13:F16">
    <cfRule type="cellIs" dxfId="235" priority="215" operator="lessThan">
      <formula>0</formula>
    </cfRule>
  </conditionalFormatting>
  <conditionalFormatting sqref="J13">
    <cfRule type="cellIs" dxfId="234" priority="214" operator="lessThan">
      <formula>0</formula>
    </cfRule>
  </conditionalFormatting>
  <conditionalFormatting sqref="L13">
    <cfRule type="cellIs" dxfId="233" priority="213" operator="lessThan">
      <formula>0</formula>
    </cfRule>
  </conditionalFormatting>
  <conditionalFormatting sqref="N13">
    <cfRule type="cellIs" dxfId="232" priority="212" operator="lessThan">
      <formula>0</formula>
    </cfRule>
  </conditionalFormatting>
  <conditionalFormatting sqref="P13">
    <cfRule type="cellIs" dxfId="231" priority="211" operator="lessThan">
      <formula>0</formula>
    </cfRule>
  </conditionalFormatting>
  <conditionalFormatting sqref="R13">
    <cfRule type="cellIs" dxfId="230" priority="210" operator="lessThan">
      <formula>0</formula>
    </cfRule>
  </conditionalFormatting>
  <conditionalFormatting sqref="T13">
    <cfRule type="cellIs" dxfId="229" priority="209" operator="lessThan">
      <formula>0</formula>
    </cfRule>
  </conditionalFormatting>
  <conditionalFormatting sqref="J14">
    <cfRule type="cellIs" dxfId="228" priority="208" operator="lessThan">
      <formula>0</formula>
    </cfRule>
  </conditionalFormatting>
  <conditionalFormatting sqref="L14">
    <cfRule type="cellIs" dxfId="227" priority="207" operator="lessThan">
      <formula>0</formula>
    </cfRule>
  </conditionalFormatting>
  <conditionalFormatting sqref="N14">
    <cfRule type="cellIs" dxfId="226" priority="206" operator="lessThan">
      <formula>0</formula>
    </cfRule>
  </conditionalFormatting>
  <conditionalFormatting sqref="P14">
    <cfRule type="cellIs" dxfId="225" priority="205" operator="lessThan">
      <formula>0</formula>
    </cfRule>
  </conditionalFormatting>
  <conditionalFormatting sqref="R14">
    <cfRule type="cellIs" dxfId="224" priority="204" operator="lessThan">
      <formula>0</formula>
    </cfRule>
  </conditionalFormatting>
  <conditionalFormatting sqref="T14:T16">
    <cfRule type="cellIs" dxfId="223" priority="203" operator="lessThan">
      <formula>0</formula>
    </cfRule>
  </conditionalFormatting>
  <conditionalFormatting sqref="J15">
    <cfRule type="cellIs" dxfId="222" priority="202" operator="lessThan">
      <formula>0</formula>
    </cfRule>
  </conditionalFormatting>
  <conditionalFormatting sqref="L15">
    <cfRule type="cellIs" dxfId="221" priority="201" operator="lessThan">
      <formula>0</formula>
    </cfRule>
  </conditionalFormatting>
  <conditionalFormatting sqref="N15">
    <cfRule type="cellIs" dxfId="220" priority="200" operator="lessThan">
      <formula>0</formula>
    </cfRule>
  </conditionalFormatting>
  <conditionalFormatting sqref="P15">
    <cfRule type="cellIs" dxfId="219" priority="199" operator="lessThan">
      <formula>0</formula>
    </cfRule>
  </conditionalFormatting>
  <conditionalFormatting sqref="R15">
    <cfRule type="cellIs" dxfId="218" priority="198" operator="lessThan">
      <formula>0</formula>
    </cfRule>
  </conditionalFormatting>
  <conditionalFormatting sqref="J16">
    <cfRule type="cellIs" dxfId="217" priority="196" operator="lessThan">
      <formula>0</formula>
    </cfRule>
  </conditionalFormatting>
  <conditionalFormatting sqref="L16">
    <cfRule type="cellIs" dxfId="216" priority="195" operator="lessThan">
      <formula>0</formula>
    </cfRule>
  </conditionalFormatting>
  <conditionalFormatting sqref="N16">
    <cfRule type="cellIs" dxfId="215" priority="194" operator="lessThan">
      <formula>0</formula>
    </cfRule>
  </conditionalFormatting>
  <conditionalFormatting sqref="P16">
    <cfRule type="cellIs" dxfId="214" priority="193" operator="lessThan">
      <formula>0</formula>
    </cfRule>
  </conditionalFormatting>
  <conditionalFormatting sqref="R16">
    <cfRule type="cellIs" dxfId="213" priority="192" operator="lessThan">
      <formula>0</formula>
    </cfRule>
  </conditionalFormatting>
  <conditionalFormatting sqref="B17:B32 B35:B45">
    <cfRule type="cellIs" dxfId="212" priority="191" operator="lessThan">
      <formula>0</formula>
    </cfRule>
  </conditionalFormatting>
  <conditionalFormatting sqref="C17:C32 C35:C45">
    <cfRule type="cellIs" dxfId="211" priority="190" operator="lessThan">
      <formula>0</formula>
    </cfRule>
  </conditionalFormatting>
  <conditionalFormatting sqref="D17:D20">
    <cfRule type="cellIs" dxfId="210" priority="189" operator="lessThan">
      <formula>0</formula>
    </cfRule>
  </conditionalFormatting>
  <conditionalFormatting sqref="E17:E32 E35:E45">
    <cfRule type="cellIs" dxfId="209" priority="188" operator="lessThan">
      <formula>0</formula>
    </cfRule>
  </conditionalFormatting>
  <conditionalFormatting sqref="F17:F32 F35:F45">
    <cfRule type="cellIs" dxfId="208" priority="187" operator="lessThan">
      <formula>0</formula>
    </cfRule>
  </conditionalFormatting>
  <conditionalFormatting sqref="J17">
    <cfRule type="cellIs" dxfId="207" priority="180" operator="lessThan">
      <formula>0</formula>
    </cfRule>
  </conditionalFormatting>
  <conditionalFormatting sqref="L17">
    <cfRule type="cellIs" dxfId="206" priority="179" operator="lessThan">
      <formula>0</formula>
    </cfRule>
  </conditionalFormatting>
  <conditionalFormatting sqref="N17">
    <cfRule type="cellIs" dxfId="205" priority="178" operator="lessThan">
      <formula>0</formula>
    </cfRule>
  </conditionalFormatting>
  <conditionalFormatting sqref="P17">
    <cfRule type="cellIs" dxfId="204" priority="177" operator="lessThan">
      <formula>0</formula>
    </cfRule>
  </conditionalFormatting>
  <conditionalFormatting sqref="R17">
    <cfRule type="cellIs" dxfId="203" priority="176" operator="lessThan">
      <formula>0</formula>
    </cfRule>
  </conditionalFormatting>
  <conditionalFormatting sqref="T17">
    <cfRule type="cellIs" dxfId="202" priority="175" operator="lessThan">
      <formula>0</formula>
    </cfRule>
  </conditionalFormatting>
  <conditionalFormatting sqref="J18">
    <cfRule type="cellIs" dxfId="201" priority="174" operator="lessThan">
      <formula>0</formula>
    </cfRule>
  </conditionalFormatting>
  <conditionalFormatting sqref="L18 L20">
    <cfRule type="cellIs" dxfId="200" priority="173" operator="lessThan">
      <formula>0</formula>
    </cfRule>
  </conditionalFormatting>
  <conditionalFormatting sqref="N18 N20">
    <cfRule type="cellIs" dxfId="199" priority="172" operator="lessThan">
      <formula>0</formula>
    </cfRule>
  </conditionalFormatting>
  <conditionalFormatting sqref="P18 P20">
    <cfRule type="cellIs" dxfId="198" priority="171" operator="lessThan">
      <formula>0</formula>
    </cfRule>
  </conditionalFormatting>
  <conditionalFormatting sqref="R18 R20">
    <cfRule type="cellIs" dxfId="197" priority="170" operator="lessThan">
      <formula>0</formula>
    </cfRule>
  </conditionalFormatting>
  <conditionalFormatting sqref="T18:T22">
    <cfRule type="cellIs" dxfId="196" priority="169" operator="lessThan">
      <formula>0</formula>
    </cfRule>
  </conditionalFormatting>
  <conditionalFormatting sqref="J19:J21">
    <cfRule type="cellIs" dxfId="195" priority="168" operator="lessThan">
      <formula>0</formula>
    </cfRule>
  </conditionalFormatting>
  <conditionalFormatting sqref="L19 L21">
    <cfRule type="cellIs" dxfId="194" priority="167" operator="lessThan">
      <formula>0</formula>
    </cfRule>
  </conditionalFormatting>
  <conditionalFormatting sqref="N19 N21">
    <cfRule type="cellIs" dxfId="193" priority="166" operator="lessThan">
      <formula>0</formula>
    </cfRule>
  </conditionalFormatting>
  <conditionalFormatting sqref="P19 P21">
    <cfRule type="cellIs" dxfId="192" priority="165" operator="lessThan">
      <formula>0</formula>
    </cfRule>
  </conditionalFormatting>
  <conditionalFormatting sqref="R19 R21">
    <cfRule type="cellIs" dxfId="191" priority="164" operator="lessThan">
      <formula>0</formula>
    </cfRule>
  </conditionalFormatting>
  <conditionalFormatting sqref="D21:D32 D35:D45">
    <cfRule type="cellIs" dxfId="190" priority="150" operator="lessThan">
      <formula>0</formula>
    </cfRule>
  </conditionalFormatting>
  <conditionalFormatting sqref="J22">
    <cfRule type="cellIs" dxfId="189" priority="135" operator="lessThan">
      <formula>0</formula>
    </cfRule>
  </conditionalFormatting>
  <conditionalFormatting sqref="L22">
    <cfRule type="cellIs" dxfId="188" priority="134" operator="lessThan">
      <formula>0</formula>
    </cfRule>
  </conditionalFormatting>
  <conditionalFormatting sqref="N22">
    <cfRule type="cellIs" dxfId="187" priority="133" operator="lessThan">
      <formula>0</formula>
    </cfRule>
  </conditionalFormatting>
  <conditionalFormatting sqref="P22">
    <cfRule type="cellIs" dxfId="186" priority="132" operator="lessThan">
      <formula>0</formula>
    </cfRule>
  </conditionalFormatting>
  <conditionalFormatting sqref="R22">
    <cfRule type="cellIs" dxfId="185" priority="131" operator="lessThan">
      <formula>0</formula>
    </cfRule>
  </conditionalFormatting>
  <conditionalFormatting sqref="J23">
    <cfRule type="cellIs" dxfId="184" priority="130" operator="lessThan">
      <formula>0</formula>
    </cfRule>
  </conditionalFormatting>
  <conditionalFormatting sqref="L23">
    <cfRule type="cellIs" dxfId="183" priority="129" operator="lessThan">
      <formula>0</formula>
    </cfRule>
  </conditionalFormatting>
  <conditionalFormatting sqref="N23">
    <cfRule type="cellIs" dxfId="182" priority="128" operator="lessThan">
      <formula>0</formula>
    </cfRule>
  </conditionalFormatting>
  <conditionalFormatting sqref="P23">
    <cfRule type="cellIs" dxfId="181" priority="127" operator="lessThan">
      <formula>0</formula>
    </cfRule>
  </conditionalFormatting>
  <conditionalFormatting sqref="R23">
    <cfRule type="cellIs" dxfId="180" priority="126" operator="lessThan">
      <formula>0</formula>
    </cfRule>
  </conditionalFormatting>
  <conditionalFormatting sqref="T23">
    <cfRule type="cellIs" dxfId="179" priority="125" operator="lessThan">
      <formula>0</formula>
    </cfRule>
  </conditionalFormatting>
  <conditionalFormatting sqref="T24">
    <cfRule type="cellIs" dxfId="178" priority="119" operator="lessThan">
      <formula>0</formula>
    </cfRule>
  </conditionalFormatting>
  <conditionalFormatting sqref="J24">
    <cfRule type="cellIs" dxfId="177" priority="118" operator="lessThan">
      <formula>0</formula>
    </cfRule>
  </conditionalFormatting>
  <conditionalFormatting sqref="L24">
    <cfRule type="cellIs" dxfId="176" priority="117" operator="lessThan">
      <formula>0</formula>
    </cfRule>
  </conditionalFormatting>
  <conditionalFormatting sqref="N24">
    <cfRule type="cellIs" dxfId="175" priority="116" operator="lessThan">
      <formula>0</formula>
    </cfRule>
  </conditionalFormatting>
  <conditionalFormatting sqref="P24">
    <cfRule type="cellIs" dxfId="174" priority="115" operator="lessThan">
      <formula>0</formula>
    </cfRule>
  </conditionalFormatting>
  <conditionalFormatting sqref="R24">
    <cfRule type="cellIs" dxfId="173" priority="114" operator="lessThan">
      <formula>0</formula>
    </cfRule>
  </conditionalFormatting>
  <conditionalFormatting sqref="T25">
    <cfRule type="cellIs" dxfId="172" priority="113" operator="lessThan">
      <formula>0</formula>
    </cfRule>
  </conditionalFormatting>
  <conditionalFormatting sqref="P25">
    <cfRule type="cellIs" dxfId="171" priority="112" operator="lessThan">
      <formula>0</formula>
    </cfRule>
  </conditionalFormatting>
  <conditionalFormatting sqref="L25">
    <cfRule type="cellIs" dxfId="170" priority="111" operator="lessThan">
      <formula>0</formula>
    </cfRule>
  </conditionalFormatting>
  <conditionalFormatting sqref="J25">
    <cfRule type="cellIs" dxfId="169" priority="110" operator="lessThan">
      <formula>0</formula>
    </cfRule>
  </conditionalFormatting>
  <conditionalFormatting sqref="N25">
    <cfRule type="cellIs" dxfId="168" priority="109" operator="lessThan">
      <formula>0</formula>
    </cfRule>
  </conditionalFormatting>
  <conditionalFormatting sqref="R25">
    <cfRule type="cellIs" dxfId="167" priority="108" operator="lessThan">
      <formula>0</formula>
    </cfRule>
  </conditionalFormatting>
  <conditionalFormatting sqref="J26">
    <cfRule type="cellIs" dxfId="166" priority="107" operator="lessThan">
      <formula>0</formula>
    </cfRule>
  </conditionalFormatting>
  <conditionalFormatting sqref="L26">
    <cfRule type="cellIs" dxfId="165" priority="106" operator="lessThan">
      <formula>0</formula>
    </cfRule>
  </conditionalFormatting>
  <conditionalFormatting sqref="N26">
    <cfRule type="cellIs" dxfId="164" priority="105" operator="lessThan">
      <formula>0</formula>
    </cfRule>
  </conditionalFormatting>
  <conditionalFormatting sqref="P26">
    <cfRule type="cellIs" dxfId="163" priority="104" operator="lessThan">
      <formula>0</formula>
    </cfRule>
  </conditionalFormatting>
  <conditionalFormatting sqref="R26">
    <cfRule type="cellIs" dxfId="162" priority="103" operator="lessThan">
      <formula>0</formula>
    </cfRule>
  </conditionalFormatting>
  <conditionalFormatting sqref="T26">
    <cfRule type="cellIs" dxfId="161" priority="102" operator="lessThan">
      <formula>0</formula>
    </cfRule>
  </conditionalFormatting>
  <conditionalFormatting sqref="T27">
    <cfRule type="cellIs" dxfId="160" priority="101" operator="lessThan">
      <formula>0</formula>
    </cfRule>
  </conditionalFormatting>
  <conditionalFormatting sqref="J27">
    <cfRule type="cellIs" dxfId="159" priority="100" operator="lessThan">
      <formula>0</formula>
    </cfRule>
  </conditionalFormatting>
  <conditionalFormatting sqref="N27">
    <cfRule type="cellIs" dxfId="158" priority="99" operator="lessThan">
      <formula>0</formula>
    </cfRule>
  </conditionalFormatting>
  <conditionalFormatting sqref="R27">
    <cfRule type="cellIs" dxfId="157" priority="98" operator="lessThan">
      <formula>0</formula>
    </cfRule>
  </conditionalFormatting>
  <conditionalFormatting sqref="P27">
    <cfRule type="cellIs" dxfId="156" priority="97" operator="lessThan">
      <formula>0</formula>
    </cfRule>
  </conditionalFormatting>
  <conditionalFormatting sqref="L27">
    <cfRule type="cellIs" dxfId="155" priority="96" operator="lessThan">
      <formula>0</formula>
    </cfRule>
  </conditionalFormatting>
  <conditionalFormatting sqref="J28">
    <cfRule type="cellIs" dxfId="154" priority="89" operator="lessThan">
      <formula>0</formula>
    </cfRule>
  </conditionalFormatting>
  <conditionalFormatting sqref="N28">
    <cfRule type="cellIs" dxfId="153" priority="88" operator="lessThan">
      <formula>0</formula>
    </cfRule>
  </conditionalFormatting>
  <conditionalFormatting sqref="L28">
    <cfRule type="cellIs" dxfId="152" priority="87" operator="lessThan">
      <formula>0</formula>
    </cfRule>
  </conditionalFormatting>
  <conditionalFormatting sqref="R28">
    <cfRule type="cellIs" dxfId="151" priority="86" operator="lessThan">
      <formula>0</formula>
    </cfRule>
  </conditionalFormatting>
  <conditionalFormatting sqref="P28">
    <cfRule type="cellIs" dxfId="150" priority="85" operator="lessThan">
      <formula>0</formula>
    </cfRule>
  </conditionalFormatting>
  <conditionalFormatting sqref="T28:T32">
    <cfRule type="cellIs" dxfId="149" priority="84" operator="lessThan">
      <formula>0</formula>
    </cfRule>
  </conditionalFormatting>
  <conditionalFormatting sqref="J29">
    <cfRule type="cellIs" dxfId="148" priority="82" operator="lessThan">
      <formula>0</formula>
    </cfRule>
  </conditionalFormatting>
  <conditionalFormatting sqref="N29">
    <cfRule type="cellIs" dxfId="147" priority="81" operator="lessThan">
      <formula>0</formula>
    </cfRule>
  </conditionalFormatting>
  <conditionalFormatting sqref="L29">
    <cfRule type="cellIs" dxfId="146" priority="80" operator="lessThan">
      <formula>0</formula>
    </cfRule>
  </conditionalFormatting>
  <conditionalFormatting sqref="R29">
    <cfRule type="cellIs" dxfId="145" priority="79" operator="lessThan">
      <formula>0</formula>
    </cfRule>
  </conditionalFormatting>
  <conditionalFormatting sqref="P29">
    <cfRule type="cellIs" dxfId="144" priority="78" operator="lessThan">
      <formula>0</formula>
    </cfRule>
  </conditionalFormatting>
  <conditionalFormatting sqref="J30">
    <cfRule type="cellIs" dxfId="143" priority="77" operator="lessThan">
      <formula>0</formula>
    </cfRule>
  </conditionalFormatting>
  <conditionalFormatting sqref="L30:L32">
    <cfRule type="cellIs" dxfId="142" priority="76" operator="lessThan">
      <formula>0</formula>
    </cfRule>
  </conditionalFormatting>
  <conditionalFormatting sqref="N30">
    <cfRule type="cellIs" dxfId="141" priority="75" operator="lessThan">
      <formula>0</formula>
    </cfRule>
  </conditionalFormatting>
  <conditionalFormatting sqref="P30:P32">
    <cfRule type="cellIs" dxfId="140" priority="74" operator="lessThan">
      <formula>0</formula>
    </cfRule>
  </conditionalFormatting>
  <conditionalFormatting sqref="R30:R32">
    <cfRule type="cellIs" dxfId="139" priority="73" operator="lessThan">
      <formula>0</formula>
    </cfRule>
  </conditionalFormatting>
  <conditionalFormatting sqref="T35:T44">
    <cfRule type="cellIs" dxfId="138" priority="72" operator="lessThan">
      <formula>0</formula>
    </cfRule>
  </conditionalFormatting>
  <conditionalFormatting sqref="J31">
    <cfRule type="cellIs" dxfId="137" priority="71" operator="lessThan">
      <formula>0</formula>
    </cfRule>
  </conditionalFormatting>
  <conditionalFormatting sqref="N31:N32">
    <cfRule type="cellIs" dxfId="136" priority="69" operator="lessThan">
      <formula>0</formula>
    </cfRule>
  </conditionalFormatting>
  <conditionalFormatting sqref="J34">
    <cfRule type="cellIs" dxfId="135" priority="25" operator="lessThan">
      <formula>0</formula>
    </cfRule>
  </conditionalFormatting>
  <conditionalFormatting sqref="N34">
    <cfRule type="cellIs" dxfId="134" priority="24" operator="lessThan">
      <formula>0</formula>
    </cfRule>
  </conditionalFormatting>
  <conditionalFormatting sqref="J32 J35:J44">
    <cfRule type="cellIs" dxfId="133" priority="65" operator="lessThan">
      <formula>0</formula>
    </cfRule>
  </conditionalFormatting>
  <conditionalFormatting sqref="N35:N44">
    <cfRule type="cellIs" dxfId="132" priority="64" operator="lessThan">
      <formula>0</formula>
    </cfRule>
  </conditionalFormatting>
  <conditionalFormatting sqref="L35:L44">
    <cfRule type="cellIs" dxfId="131" priority="63" operator="lessThan">
      <formula>0</formula>
    </cfRule>
  </conditionalFormatting>
  <conditionalFormatting sqref="R35:R44">
    <cfRule type="cellIs" dxfId="130" priority="62" operator="lessThan">
      <formula>0</formula>
    </cfRule>
  </conditionalFormatting>
  <conditionalFormatting sqref="P35:P44">
    <cfRule type="cellIs" dxfId="129" priority="61" operator="lessThan">
      <formula>0</formula>
    </cfRule>
  </conditionalFormatting>
  <conditionalFormatting sqref="J45">
    <cfRule type="cellIs" dxfId="128" priority="60" operator="lessThan">
      <formula>0</formula>
    </cfRule>
  </conditionalFormatting>
  <conditionalFormatting sqref="N45">
    <cfRule type="cellIs" dxfId="127" priority="59" operator="lessThan">
      <formula>0</formula>
    </cfRule>
  </conditionalFormatting>
  <conditionalFormatting sqref="L45">
    <cfRule type="cellIs" dxfId="126" priority="58" operator="lessThan">
      <formula>0</formula>
    </cfRule>
  </conditionalFormatting>
  <conditionalFormatting sqref="R45">
    <cfRule type="cellIs" dxfId="125" priority="57" operator="lessThan">
      <formula>0</formula>
    </cfRule>
  </conditionalFormatting>
  <conditionalFormatting sqref="P45">
    <cfRule type="cellIs" dxfId="124" priority="56" operator="lessThan">
      <formula>0</formula>
    </cfRule>
  </conditionalFormatting>
  <conditionalFormatting sqref="T45">
    <cfRule type="cellIs" dxfId="123" priority="55" operator="lessThan">
      <formula>0</formula>
    </cfRule>
  </conditionalFormatting>
  <conditionalFormatting sqref="R33">
    <cfRule type="cellIs" dxfId="122" priority="11" operator="lessThan">
      <formula>0</formula>
    </cfRule>
  </conditionalFormatting>
  <conditionalFormatting sqref="P33">
    <cfRule type="cellIs" dxfId="121" priority="10" operator="lessThan">
      <formula>0</formula>
    </cfRule>
  </conditionalFormatting>
  <conditionalFormatting sqref="B34">
    <cfRule type="cellIs" dxfId="120" priority="9" operator="lessThan">
      <formula>0</formula>
    </cfRule>
  </conditionalFormatting>
  <conditionalFormatting sqref="C34">
    <cfRule type="cellIs" dxfId="119" priority="7" operator="lessThan">
      <formula>0</formula>
    </cfRule>
  </conditionalFormatting>
  <conditionalFormatting sqref="D34">
    <cfRule type="cellIs" dxfId="118" priority="5" operator="lessThan">
      <formula>0</formula>
    </cfRule>
  </conditionalFormatting>
  <conditionalFormatting sqref="E33">
    <cfRule type="cellIs" dxfId="117" priority="4" operator="lessThan">
      <formula>0</formula>
    </cfRule>
  </conditionalFormatting>
  <conditionalFormatting sqref="F33">
    <cfRule type="cellIs" dxfId="116" priority="3" operator="lessThan">
      <formula>0</formula>
    </cfRule>
  </conditionalFormatting>
  <conditionalFormatting sqref="E34">
    <cfRule type="cellIs" dxfId="115" priority="2" operator="lessThan">
      <formula>0</formula>
    </cfRule>
  </conditionalFormatting>
  <conditionalFormatting sqref="F34">
    <cfRule type="cellIs" dxfId="114" priority="1" operator="lessThan">
      <formula>0</formula>
    </cfRule>
  </conditionalFormatting>
  <conditionalFormatting sqref="N33">
    <cfRule type="cellIs" dxfId="113" priority="12" operator="lessThan">
      <formula>0</formula>
    </cfRule>
  </conditionalFormatting>
  <conditionalFormatting sqref="T34">
    <cfRule type="cellIs" dxfId="112" priority="26" operator="lessThan">
      <formula>0</formula>
    </cfRule>
  </conditionalFormatting>
  <conditionalFormatting sqref="L34">
    <cfRule type="cellIs" dxfId="111" priority="23" operator="lessThan">
      <formula>0</formula>
    </cfRule>
  </conditionalFormatting>
  <conditionalFormatting sqref="R34">
    <cfRule type="cellIs" dxfId="110" priority="22" operator="lessThan">
      <formula>0</formula>
    </cfRule>
  </conditionalFormatting>
  <conditionalFormatting sqref="P34">
    <cfRule type="cellIs" dxfId="109" priority="21" operator="lessThan">
      <formula>0</formula>
    </cfRule>
  </conditionalFormatting>
  <conditionalFormatting sqref="B33">
    <cfRule type="cellIs" dxfId="108" priority="20" operator="lessThan">
      <formula>0</formula>
    </cfRule>
  </conditionalFormatting>
  <conditionalFormatting sqref="T33">
    <cfRule type="cellIs" dxfId="107" priority="15" operator="lessThan">
      <formula>0</formula>
    </cfRule>
  </conditionalFormatting>
  <conditionalFormatting sqref="C33">
    <cfRule type="cellIs" dxfId="106" priority="18" operator="lessThan">
      <formula>0</formula>
    </cfRule>
  </conditionalFormatting>
  <conditionalFormatting sqref="J33">
    <cfRule type="cellIs" dxfId="105" priority="13" operator="lessThan">
      <formula>0</formula>
    </cfRule>
  </conditionalFormatting>
  <conditionalFormatting sqref="D33">
    <cfRule type="cellIs" dxfId="104" priority="16" operator="lessThan">
      <formula>0</formula>
    </cfRule>
  </conditionalFormatting>
  <conditionalFormatting sqref="L33">
    <cfRule type="cellIs" dxfId="103" priority="14" operator="lessThan">
      <formula>0</formula>
    </cfRule>
  </conditionalFormatting>
  <printOptions horizontalCentered="1"/>
  <pageMargins left="0.27559055118110237" right="0.27559055118110237" top="0.51" bottom="0.4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9CB6-2420-4F42-87DA-30FC2137ECEA}">
  <dimension ref="A1:T36"/>
  <sheetViews>
    <sheetView zoomScaleNormal="100" workbookViewId="0">
      <selection activeCell="C12" sqref="C12"/>
    </sheetView>
  </sheetViews>
  <sheetFormatPr defaultColWidth="9.109375" defaultRowHeight="20.95"/>
  <cols>
    <col min="1" max="1" width="15.109375" style="13" customWidth="1"/>
    <col min="2" max="6" width="16.21875" style="13" customWidth="1"/>
    <col min="7" max="7" width="3.6640625" style="13" customWidth="1"/>
    <col min="8" max="8" width="14.88671875" style="13" customWidth="1"/>
    <col min="9" max="18" width="9.6640625" style="13" customWidth="1"/>
    <col min="19" max="20" width="10.109375" style="13" customWidth="1"/>
    <col min="21" max="16384" width="9.109375" style="13"/>
  </cols>
  <sheetData>
    <row r="1" spans="1:20">
      <c r="A1" s="12" t="s">
        <v>45</v>
      </c>
      <c r="H1" s="12" t="s">
        <v>13</v>
      </c>
    </row>
    <row r="2" spans="1:20" ht="21.8" customHeight="1">
      <c r="H2" s="162" t="s">
        <v>20</v>
      </c>
      <c r="I2" s="163" t="s">
        <v>19</v>
      </c>
      <c r="J2" s="163"/>
      <c r="K2" s="163" t="s">
        <v>101</v>
      </c>
      <c r="L2" s="163"/>
      <c r="M2" s="163" t="s">
        <v>14</v>
      </c>
      <c r="N2" s="163"/>
      <c r="O2" s="163" t="s">
        <v>15</v>
      </c>
      <c r="P2" s="163"/>
      <c r="Q2" s="163" t="s">
        <v>16</v>
      </c>
      <c r="R2" s="163"/>
      <c r="S2" s="162" t="s">
        <v>17</v>
      </c>
      <c r="T2" s="162"/>
    </row>
    <row r="3" spans="1:20">
      <c r="A3" s="161" t="s">
        <v>4</v>
      </c>
      <c r="B3" s="165" t="s">
        <v>10</v>
      </c>
      <c r="C3" s="165"/>
      <c r="D3" s="165"/>
      <c r="E3" s="165" t="s">
        <v>8</v>
      </c>
      <c r="F3" s="165"/>
      <c r="H3" s="161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2"/>
      <c r="T3" s="162"/>
    </row>
    <row r="4" spans="1:20">
      <c r="A4" s="161"/>
      <c r="B4" s="10" t="s">
        <v>11</v>
      </c>
      <c r="C4" s="10" t="s">
        <v>9</v>
      </c>
      <c r="D4" s="10" t="s">
        <v>12</v>
      </c>
      <c r="E4" s="10" t="s">
        <v>11</v>
      </c>
      <c r="F4" s="10" t="s">
        <v>9</v>
      </c>
      <c r="H4" s="118" t="s">
        <v>18</v>
      </c>
      <c r="I4" s="164">
        <v>0.15</v>
      </c>
      <c r="J4" s="164"/>
      <c r="K4" s="164">
        <v>0.25</v>
      </c>
      <c r="L4" s="164"/>
      <c r="M4" s="164">
        <v>0.3</v>
      </c>
      <c r="N4" s="164"/>
      <c r="O4" s="164">
        <v>0.2</v>
      </c>
      <c r="P4" s="164"/>
      <c r="Q4" s="164">
        <v>0.1</v>
      </c>
      <c r="R4" s="164"/>
      <c r="S4" s="166">
        <f>SUM(I4:R4)</f>
        <v>0.99999999999999989</v>
      </c>
      <c r="T4" s="166"/>
    </row>
    <row r="5" spans="1:20" ht="21.6" thickBot="1">
      <c r="A5" s="40">
        <v>43462</v>
      </c>
      <c r="B5" s="120"/>
      <c r="C5" s="120"/>
      <c r="D5" s="120"/>
      <c r="E5" s="46">
        <v>100</v>
      </c>
      <c r="F5" s="46">
        <f>S5</f>
        <v>100</v>
      </c>
      <c r="H5" s="40">
        <v>43462</v>
      </c>
      <c r="I5" s="134">
        <v>202.36</v>
      </c>
      <c r="J5" s="135"/>
      <c r="K5" s="134">
        <v>4240.51</v>
      </c>
      <c r="L5" s="136"/>
      <c r="M5" s="134">
        <v>9774.16</v>
      </c>
      <c r="N5" s="135"/>
      <c r="O5" s="134">
        <v>4946.9399999999996</v>
      </c>
      <c r="P5" s="135"/>
      <c r="Q5" s="134">
        <v>1277.25</v>
      </c>
      <c r="R5" s="135"/>
      <c r="S5" s="137">
        <v>100</v>
      </c>
      <c r="T5" s="48">
        <f t="shared" ref="T5:T6" si="0">$I$4*J5+$K$4*L5+$M$4*N5+$O$4*P5+$Q$4*R5</f>
        <v>0</v>
      </c>
    </row>
    <row r="6" spans="1:20">
      <c r="A6" s="138">
        <v>43496</v>
      </c>
      <c r="B6" s="39">
        <f>'3. Benchmark'!B34</f>
        <v>2.1252235778771712E-2</v>
      </c>
      <c r="C6" s="39">
        <f>T6</f>
        <v>3.9179810844193183E-2</v>
      </c>
      <c r="D6" s="39">
        <f t="shared" ref="D6" si="1">B6-C6</f>
        <v>-1.7927575065421471E-2</v>
      </c>
      <c r="E6" s="45">
        <f t="shared" ref="E6" si="2">E5*(1+B6)</f>
        <v>102.12522357787716</v>
      </c>
      <c r="F6" s="45">
        <f>S6</f>
        <v>103.91798108441932</v>
      </c>
      <c r="H6" s="38">
        <f t="shared" ref="H6" si="3">A6</f>
        <v>43496</v>
      </c>
      <c r="I6" s="42">
        <v>202.96</v>
      </c>
      <c r="J6" s="139">
        <f t="shared" ref="J6" si="4">I6/I5-1</f>
        <v>2.9650128483889038E-3</v>
      </c>
      <c r="K6" s="42">
        <v>4315.96</v>
      </c>
      <c r="L6" s="139">
        <f t="shared" ref="L6" si="5">K6/K5-1</f>
        <v>1.7792671164553298E-2</v>
      </c>
      <c r="M6" s="42">
        <v>10262.56</v>
      </c>
      <c r="N6" s="139">
        <f t="shared" ref="N6:R6" si="6">M6/M5-1</f>
        <v>4.9968488340686124E-2</v>
      </c>
      <c r="O6" s="42">
        <v>5336.6</v>
      </c>
      <c r="P6" s="139">
        <f t="shared" si="6"/>
        <v>7.8767884793428111E-2</v>
      </c>
      <c r="Q6" s="42">
        <v>1322.5</v>
      </c>
      <c r="R6" s="139">
        <f t="shared" si="6"/>
        <v>3.5427676649050666E-2</v>
      </c>
      <c r="S6" s="140">
        <f t="shared" ref="S6" si="7">S5*(1+T6)</f>
        <v>103.91798108441932</v>
      </c>
      <c r="T6" s="43">
        <f t="shared" si="0"/>
        <v>3.9179810844193183E-2</v>
      </c>
    </row>
    <row r="7" spans="1:20">
      <c r="A7" s="2"/>
      <c r="B7" s="39"/>
      <c r="C7" s="39"/>
      <c r="D7" s="39"/>
      <c r="E7" s="45"/>
      <c r="F7" s="45"/>
      <c r="H7" s="2"/>
      <c r="I7" s="121"/>
      <c r="J7" s="122"/>
      <c r="K7" s="123"/>
      <c r="L7" s="122"/>
      <c r="M7" s="121"/>
      <c r="N7" s="122"/>
      <c r="O7" s="121"/>
      <c r="P7" s="122"/>
      <c r="Q7" s="121"/>
      <c r="R7" s="122"/>
      <c r="S7" s="121"/>
      <c r="T7" s="19"/>
    </row>
    <row r="8" spans="1:20">
      <c r="A8" s="2"/>
      <c r="B8" s="39"/>
      <c r="C8" s="39"/>
      <c r="D8" s="39"/>
      <c r="E8" s="45"/>
      <c r="F8" s="45"/>
      <c r="H8" s="2"/>
      <c r="I8" s="121"/>
      <c r="J8" s="122"/>
      <c r="K8" s="123"/>
      <c r="L8" s="122"/>
      <c r="M8" s="121"/>
      <c r="N8" s="122"/>
      <c r="O8" s="121"/>
      <c r="P8" s="122"/>
      <c r="Q8" s="121"/>
      <c r="R8" s="122"/>
      <c r="S8" s="121"/>
      <c r="T8" s="19"/>
    </row>
    <row r="9" spans="1:20">
      <c r="A9" s="2"/>
      <c r="B9" s="39"/>
      <c r="C9" s="39"/>
      <c r="D9" s="39"/>
      <c r="E9" s="45"/>
      <c r="F9" s="45"/>
      <c r="H9" s="2"/>
      <c r="I9" s="14"/>
      <c r="J9" s="122"/>
      <c r="K9" s="17"/>
      <c r="L9" s="122"/>
      <c r="M9" s="14"/>
      <c r="N9" s="122"/>
      <c r="O9" s="14"/>
      <c r="P9" s="122"/>
      <c r="Q9" s="14"/>
      <c r="R9" s="122"/>
      <c r="S9" s="121"/>
      <c r="T9" s="19"/>
    </row>
    <row r="10" spans="1:20">
      <c r="A10" s="2"/>
      <c r="B10" s="39"/>
      <c r="C10" s="39"/>
      <c r="D10" s="39"/>
      <c r="E10" s="45"/>
      <c r="F10" s="45"/>
      <c r="H10" s="2"/>
      <c r="I10" s="14"/>
      <c r="J10" s="122"/>
      <c r="K10" s="17"/>
      <c r="L10" s="122"/>
      <c r="M10" s="14"/>
      <c r="N10" s="122"/>
      <c r="O10" s="14"/>
      <c r="P10" s="122"/>
      <c r="Q10" s="14"/>
      <c r="R10" s="122"/>
      <c r="S10" s="121"/>
      <c r="T10" s="19"/>
    </row>
    <row r="11" spans="1:20">
      <c r="A11" s="2"/>
      <c r="B11" s="39"/>
      <c r="C11" s="39"/>
      <c r="D11" s="39"/>
      <c r="E11" s="45"/>
      <c r="F11" s="45"/>
      <c r="H11" s="2"/>
      <c r="I11" s="121"/>
      <c r="J11" s="122"/>
      <c r="K11" s="123"/>
      <c r="L11" s="122"/>
      <c r="M11" s="121"/>
      <c r="N11" s="122"/>
      <c r="O11" s="121"/>
      <c r="P11" s="122"/>
      <c r="Q11" s="121"/>
      <c r="R11" s="122"/>
      <c r="S11" s="121"/>
      <c r="T11" s="19"/>
    </row>
    <row r="12" spans="1:20">
      <c r="A12" s="2"/>
      <c r="B12" s="39"/>
      <c r="C12" s="39"/>
      <c r="D12" s="39"/>
      <c r="E12" s="45"/>
      <c r="F12" s="45"/>
      <c r="H12" s="2"/>
      <c r="I12" s="14"/>
      <c r="J12" s="122"/>
      <c r="K12" s="17"/>
      <c r="L12" s="122"/>
      <c r="M12" s="14"/>
      <c r="N12" s="122"/>
      <c r="O12" s="14"/>
      <c r="P12" s="122"/>
      <c r="Q12" s="14"/>
      <c r="R12" s="122"/>
      <c r="S12" s="121"/>
      <c r="T12" s="19"/>
    </row>
    <row r="13" spans="1:20">
      <c r="A13" s="2"/>
      <c r="B13" s="39"/>
      <c r="C13" s="39"/>
      <c r="D13" s="39"/>
      <c r="E13" s="45"/>
      <c r="F13" s="45"/>
      <c r="H13" s="2"/>
      <c r="I13" s="14"/>
      <c r="J13" s="122"/>
      <c r="K13" s="17"/>
      <c r="L13" s="122"/>
      <c r="M13" s="14"/>
      <c r="N13" s="122"/>
      <c r="O13" s="14"/>
      <c r="P13" s="122"/>
      <c r="Q13" s="14"/>
      <c r="R13" s="122"/>
      <c r="S13" s="121"/>
      <c r="T13" s="19"/>
    </row>
    <row r="14" spans="1:20">
      <c r="A14" s="2"/>
      <c r="B14" s="39"/>
      <c r="C14" s="39"/>
      <c r="D14" s="39"/>
      <c r="E14" s="45"/>
      <c r="F14" s="45"/>
      <c r="H14" s="2"/>
      <c r="I14" s="14"/>
      <c r="J14" s="122"/>
      <c r="K14" s="17"/>
      <c r="L14" s="122"/>
      <c r="M14" s="14"/>
      <c r="N14" s="122"/>
      <c r="O14" s="14"/>
      <c r="P14" s="122"/>
      <c r="Q14" s="14"/>
      <c r="R14" s="122"/>
      <c r="S14" s="121"/>
      <c r="T14" s="19"/>
    </row>
    <row r="15" spans="1:20">
      <c r="A15" s="2"/>
      <c r="B15" s="39"/>
      <c r="C15" s="39"/>
      <c r="D15" s="39"/>
      <c r="E15" s="45"/>
      <c r="F15" s="45"/>
      <c r="H15" s="2"/>
      <c r="I15" s="14"/>
      <c r="J15" s="122"/>
      <c r="K15" s="17"/>
      <c r="L15" s="122"/>
      <c r="M15" s="14"/>
      <c r="N15" s="122"/>
      <c r="O15" s="14"/>
      <c r="P15" s="122"/>
      <c r="Q15" s="14"/>
      <c r="R15" s="122"/>
      <c r="S15" s="121"/>
      <c r="T15" s="19"/>
    </row>
    <row r="16" spans="1:20">
      <c r="A16" s="2"/>
      <c r="B16" s="39"/>
      <c r="C16" s="39"/>
      <c r="D16" s="39"/>
      <c r="E16" s="45"/>
      <c r="F16" s="45"/>
      <c r="H16" s="2"/>
      <c r="I16" s="14"/>
      <c r="J16" s="122"/>
      <c r="K16" s="17"/>
      <c r="L16" s="122"/>
      <c r="M16" s="14"/>
      <c r="N16" s="122"/>
      <c r="O16" s="14"/>
      <c r="P16" s="122"/>
      <c r="Q16" s="14"/>
      <c r="R16" s="122"/>
      <c r="S16" s="121"/>
      <c r="T16" s="19"/>
    </row>
    <row r="17" spans="1:20">
      <c r="A17" s="2"/>
      <c r="B17" s="39"/>
      <c r="C17" s="39"/>
      <c r="D17" s="39"/>
      <c r="E17" s="45"/>
      <c r="F17" s="45"/>
      <c r="H17" s="2"/>
      <c r="I17" s="14"/>
      <c r="J17" s="122"/>
      <c r="K17" s="17"/>
      <c r="L17" s="122"/>
      <c r="M17" s="14"/>
      <c r="N17" s="122"/>
      <c r="O17" s="14"/>
      <c r="P17" s="122"/>
      <c r="Q17" s="14"/>
      <c r="R17" s="122"/>
      <c r="S17" s="121"/>
      <c r="T17" s="19"/>
    </row>
    <row r="18" spans="1:20">
      <c r="A18" s="119" t="s">
        <v>65</v>
      </c>
      <c r="B18" s="20">
        <f t="array" ref="B18">PRODUCT(1+B6:B17)-1</f>
        <v>2.1252235778771666E-2</v>
      </c>
      <c r="C18" s="20">
        <f t="array" ref="C18">PRODUCT(1+C6:C17)-1</f>
        <v>3.9179810844193197E-2</v>
      </c>
      <c r="D18" s="20">
        <f>B18-C18</f>
        <v>-1.792757506542153E-2</v>
      </c>
      <c r="E18" s="6"/>
      <c r="F18" s="6"/>
      <c r="H18" s="119" t="s">
        <v>65</v>
      </c>
      <c r="I18" s="7"/>
      <c r="J18" s="20">
        <f t="array" ref="J18">PRODUCT(1+J6:J17)-1</f>
        <v>2.9650128483889038E-3</v>
      </c>
      <c r="K18" s="7"/>
      <c r="L18" s="20">
        <f t="array" ref="L18">PRODUCT(1+L6:L17)-1</f>
        <v>1.7792671164553298E-2</v>
      </c>
      <c r="M18" s="7"/>
      <c r="N18" s="20">
        <f t="array" ref="N18">PRODUCT(1+N6:N17)-1</f>
        <v>4.9968488340686124E-2</v>
      </c>
      <c r="O18" s="7"/>
      <c r="P18" s="20">
        <f t="array" ref="P18">PRODUCT(1+P6:P17)-1</f>
        <v>7.8767884793428111E-2</v>
      </c>
      <c r="Q18" s="7"/>
      <c r="R18" s="20">
        <f t="array" ref="R18">PRODUCT(1+R6:R17)-1</f>
        <v>3.5427676649050666E-2</v>
      </c>
      <c r="S18" s="7"/>
      <c r="T18" s="20">
        <f t="array" ref="T18">PRODUCT(1+T6:T17)-1</f>
        <v>3.9179810844193197E-2</v>
      </c>
    </row>
    <row r="19" spans="1:20" ht="29.3" customHeight="1">
      <c r="H19" s="141"/>
    </row>
    <row r="20" spans="1:20">
      <c r="H20" s="141"/>
    </row>
    <row r="21" spans="1:20">
      <c r="J21" s="52"/>
    </row>
    <row r="35" spans="1:1">
      <c r="A35" s="13" t="s">
        <v>49</v>
      </c>
    </row>
    <row r="36" spans="1:1">
      <c r="A36" s="13" t="s">
        <v>47</v>
      </c>
    </row>
  </sheetData>
  <mergeCells count="16">
    <mergeCell ref="S2:T3"/>
    <mergeCell ref="A3:A4"/>
    <mergeCell ref="B3:D3"/>
    <mergeCell ref="E3:F3"/>
    <mergeCell ref="I4:J4"/>
    <mergeCell ref="K4:L4"/>
    <mergeCell ref="M4:N4"/>
    <mergeCell ref="O4:P4"/>
    <mergeCell ref="Q4:R4"/>
    <mergeCell ref="S4:T4"/>
    <mergeCell ref="H2:H3"/>
    <mergeCell ref="I2:J3"/>
    <mergeCell ref="K2:L3"/>
    <mergeCell ref="M2:N3"/>
    <mergeCell ref="O2:P3"/>
    <mergeCell ref="Q2:R3"/>
  </mergeCells>
  <conditionalFormatting sqref="B5 B8:B17 B6:F7">
    <cfRule type="cellIs" dxfId="102" priority="248" operator="lessThan">
      <formula>0</formula>
    </cfRule>
  </conditionalFormatting>
  <conditionalFormatting sqref="E5">
    <cfRule type="cellIs" dxfId="101" priority="247" operator="lessThan">
      <formula>0</formula>
    </cfRule>
  </conditionalFormatting>
  <conditionalFormatting sqref="C5">
    <cfRule type="cellIs" dxfId="100" priority="246" operator="lessThan">
      <formula>0</formula>
    </cfRule>
  </conditionalFormatting>
  <conditionalFormatting sqref="F5">
    <cfRule type="cellIs" dxfId="99" priority="245" operator="lessThan">
      <formula>0</formula>
    </cfRule>
  </conditionalFormatting>
  <conditionalFormatting sqref="D5">
    <cfRule type="cellIs" dxfId="98" priority="244" operator="lessThan">
      <formula>0</formula>
    </cfRule>
  </conditionalFormatting>
  <conditionalFormatting sqref="J7">
    <cfRule type="cellIs" dxfId="97" priority="129" operator="lessThan">
      <formula>0</formula>
    </cfRule>
  </conditionalFormatting>
  <conditionalFormatting sqref="L7">
    <cfRule type="cellIs" dxfId="96" priority="128" operator="lessThan">
      <formula>0</formula>
    </cfRule>
  </conditionalFormatting>
  <conditionalFormatting sqref="P7">
    <cfRule type="cellIs" dxfId="95" priority="126" operator="lessThan">
      <formula>0</formula>
    </cfRule>
  </conditionalFormatting>
  <conditionalFormatting sqref="R7">
    <cfRule type="cellIs" dxfId="94" priority="125" operator="lessThan">
      <formula>0</formula>
    </cfRule>
  </conditionalFormatting>
  <conditionalFormatting sqref="T7">
    <cfRule type="cellIs" dxfId="93" priority="124" operator="lessThan">
      <formula>0</formula>
    </cfRule>
  </conditionalFormatting>
  <conditionalFormatting sqref="N7">
    <cfRule type="cellIs" dxfId="92" priority="127" operator="lessThan">
      <formula>0</formula>
    </cfRule>
  </conditionalFormatting>
  <conditionalFormatting sqref="C8">
    <cfRule type="cellIs" dxfId="91" priority="122" operator="lessThan">
      <formula>0</formula>
    </cfRule>
  </conditionalFormatting>
  <conditionalFormatting sqref="E8">
    <cfRule type="cellIs" dxfId="90" priority="121" operator="lessThan">
      <formula>0</formula>
    </cfRule>
  </conditionalFormatting>
  <conditionalFormatting sqref="F8">
    <cfRule type="cellIs" dxfId="89" priority="120" operator="lessThan">
      <formula>0</formula>
    </cfRule>
  </conditionalFormatting>
  <conditionalFormatting sqref="D8">
    <cfRule type="cellIs" dxfId="88" priority="119" operator="lessThan">
      <formula>0</formula>
    </cfRule>
  </conditionalFormatting>
  <conditionalFormatting sqref="T8">
    <cfRule type="cellIs" dxfId="87" priority="118" operator="lessThan">
      <formula>0</formula>
    </cfRule>
  </conditionalFormatting>
  <conditionalFormatting sqref="J8">
    <cfRule type="cellIs" dxfId="86" priority="117" operator="lessThan">
      <formula>0</formula>
    </cfRule>
  </conditionalFormatting>
  <conditionalFormatting sqref="L8">
    <cfRule type="cellIs" dxfId="85" priority="116" operator="lessThan">
      <formula>0</formula>
    </cfRule>
  </conditionalFormatting>
  <conditionalFormatting sqref="N8">
    <cfRule type="cellIs" dxfId="84" priority="115" operator="lessThan">
      <formula>0</formula>
    </cfRule>
  </conditionalFormatting>
  <conditionalFormatting sqref="P8">
    <cfRule type="cellIs" dxfId="83" priority="114" operator="lessThan">
      <formula>0</formula>
    </cfRule>
  </conditionalFormatting>
  <conditionalFormatting sqref="R8">
    <cfRule type="cellIs" dxfId="82" priority="113" operator="lessThan">
      <formula>0</formula>
    </cfRule>
  </conditionalFormatting>
  <conditionalFormatting sqref="C9:C11">
    <cfRule type="cellIs" dxfId="81" priority="111" operator="lessThan">
      <formula>0</formula>
    </cfRule>
  </conditionalFormatting>
  <conditionalFormatting sqref="E9:E11">
    <cfRule type="cellIs" dxfId="80" priority="110" operator="lessThan">
      <formula>0</formula>
    </cfRule>
  </conditionalFormatting>
  <conditionalFormatting sqref="F9:F11">
    <cfRule type="cellIs" dxfId="79" priority="109" operator="lessThan">
      <formula>0</formula>
    </cfRule>
  </conditionalFormatting>
  <conditionalFormatting sqref="D9:D11">
    <cfRule type="cellIs" dxfId="78" priority="108" operator="lessThan">
      <formula>0</formula>
    </cfRule>
  </conditionalFormatting>
  <conditionalFormatting sqref="T9">
    <cfRule type="cellIs" dxfId="77" priority="107" operator="lessThan">
      <formula>0</formula>
    </cfRule>
  </conditionalFormatting>
  <conditionalFormatting sqref="P9">
    <cfRule type="cellIs" dxfId="76" priority="106" operator="lessThan">
      <formula>0</formula>
    </cfRule>
  </conditionalFormatting>
  <conditionalFormatting sqref="L9">
    <cfRule type="cellIs" dxfId="75" priority="105" operator="lessThan">
      <formula>0</formula>
    </cfRule>
  </conditionalFormatting>
  <conditionalFormatting sqref="J9">
    <cfRule type="cellIs" dxfId="74" priority="104" operator="lessThan">
      <formula>0</formula>
    </cfRule>
  </conditionalFormatting>
  <conditionalFormatting sqref="N9">
    <cfRule type="cellIs" dxfId="73" priority="103" operator="lessThan">
      <formula>0</formula>
    </cfRule>
  </conditionalFormatting>
  <conditionalFormatting sqref="R9">
    <cfRule type="cellIs" dxfId="72" priority="102" operator="lessThan">
      <formula>0</formula>
    </cfRule>
  </conditionalFormatting>
  <conditionalFormatting sqref="J10">
    <cfRule type="cellIs" dxfId="71" priority="96" operator="lessThan">
      <formula>0</formula>
    </cfRule>
  </conditionalFormatting>
  <conditionalFormatting sqref="L10">
    <cfRule type="cellIs" dxfId="70" priority="95" operator="lessThan">
      <formula>0</formula>
    </cfRule>
  </conditionalFormatting>
  <conditionalFormatting sqref="N10">
    <cfRule type="cellIs" dxfId="69" priority="94" operator="lessThan">
      <formula>0</formula>
    </cfRule>
  </conditionalFormatting>
  <conditionalFormatting sqref="P10">
    <cfRule type="cellIs" dxfId="68" priority="93" operator="lessThan">
      <formula>0</formula>
    </cfRule>
  </conditionalFormatting>
  <conditionalFormatting sqref="R10">
    <cfRule type="cellIs" dxfId="67" priority="92" operator="lessThan">
      <formula>0</formula>
    </cfRule>
  </conditionalFormatting>
  <conditionalFormatting sqref="T10">
    <cfRule type="cellIs" dxfId="66" priority="91" operator="lessThan">
      <formula>0</formula>
    </cfRule>
  </conditionalFormatting>
  <conditionalFormatting sqref="T11">
    <cfRule type="cellIs" dxfId="65" priority="90" operator="lessThan">
      <formula>0</formula>
    </cfRule>
  </conditionalFormatting>
  <conditionalFormatting sqref="J11">
    <cfRule type="cellIs" dxfId="64" priority="89" operator="lessThan">
      <formula>0</formula>
    </cfRule>
  </conditionalFormatting>
  <conditionalFormatting sqref="N11">
    <cfRule type="cellIs" dxfId="63" priority="88" operator="lessThan">
      <formula>0</formula>
    </cfRule>
  </conditionalFormatting>
  <conditionalFormatting sqref="R11">
    <cfRule type="cellIs" dxfId="62" priority="87" operator="lessThan">
      <formula>0</formula>
    </cfRule>
  </conditionalFormatting>
  <conditionalFormatting sqref="P11">
    <cfRule type="cellIs" dxfId="61" priority="86" operator="lessThan">
      <formula>0</formula>
    </cfRule>
  </conditionalFormatting>
  <conditionalFormatting sqref="L11">
    <cfRule type="cellIs" dxfId="60" priority="85" operator="lessThan">
      <formula>0</formula>
    </cfRule>
  </conditionalFormatting>
  <conditionalFormatting sqref="C12">
    <cfRule type="cellIs" dxfId="59" priority="77" operator="lessThan">
      <formula>0</formula>
    </cfRule>
  </conditionalFormatting>
  <conditionalFormatting sqref="E12">
    <cfRule type="cellIs" dxfId="58" priority="76" operator="lessThan">
      <formula>0</formula>
    </cfRule>
  </conditionalFormatting>
  <conditionalFormatting sqref="F12">
    <cfRule type="cellIs" dxfId="57" priority="75" operator="lessThan">
      <formula>0</formula>
    </cfRule>
  </conditionalFormatting>
  <conditionalFormatting sqref="D12">
    <cfRule type="cellIs" dxfId="56" priority="74" operator="lessThan">
      <formula>0</formula>
    </cfRule>
  </conditionalFormatting>
  <conditionalFormatting sqref="J12">
    <cfRule type="cellIs" dxfId="55" priority="73" operator="lessThan">
      <formula>0</formula>
    </cfRule>
  </conditionalFormatting>
  <conditionalFormatting sqref="N12">
    <cfRule type="cellIs" dxfId="54" priority="72" operator="lessThan">
      <formula>0</formula>
    </cfRule>
  </conditionalFormatting>
  <conditionalFormatting sqref="L12">
    <cfRule type="cellIs" dxfId="53" priority="71" operator="lessThan">
      <formula>0</formula>
    </cfRule>
  </conditionalFormatting>
  <conditionalFormatting sqref="R12">
    <cfRule type="cellIs" dxfId="52" priority="70" operator="lessThan">
      <formula>0</formula>
    </cfRule>
  </conditionalFormatting>
  <conditionalFormatting sqref="P12">
    <cfRule type="cellIs" dxfId="51" priority="69" operator="lessThan">
      <formula>0</formula>
    </cfRule>
  </conditionalFormatting>
  <conditionalFormatting sqref="T12">
    <cfRule type="cellIs" dxfId="50" priority="68" operator="lessThan">
      <formula>0</formula>
    </cfRule>
  </conditionalFormatting>
  <conditionalFormatting sqref="C13:C14">
    <cfRule type="cellIs" dxfId="49" priority="66" operator="lessThan">
      <formula>0</formula>
    </cfRule>
  </conditionalFormatting>
  <conditionalFormatting sqref="E13:E14">
    <cfRule type="cellIs" dxfId="48" priority="65" operator="lessThan">
      <formula>0</formula>
    </cfRule>
  </conditionalFormatting>
  <conditionalFormatting sqref="F13:F14">
    <cfRule type="cellIs" dxfId="47" priority="64" operator="lessThan">
      <formula>0</formula>
    </cfRule>
  </conditionalFormatting>
  <conditionalFormatting sqref="D13:D14">
    <cfRule type="cellIs" dxfId="46" priority="63" operator="lessThan">
      <formula>0</formula>
    </cfRule>
  </conditionalFormatting>
  <conditionalFormatting sqref="T13">
    <cfRule type="cellIs" dxfId="45" priority="62" operator="lessThan">
      <formula>0</formula>
    </cfRule>
  </conditionalFormatting>
  <conditionalFormatting sqref="J13">
    <cfRule type="cellIs" dxfId="44" priority="61" operator="lessThan">
      <formula>0</formula>
    </cfRule>
  </conditionalFormatting>
  <conditionalFormatting sqref="N13">
    <cfRule type="cellIs" dxfId="43" priority="60" operator="lessThan">
      <formula>0</formula>
    </cfRule>
  </conditionalFormatting>
  <conditionalFormatting sqref="L13">
    <cfRule type="cellIs" dxfId="42" priority="59" operator="lessThan">
      <formula>0</formula>
    </cfRule>
  </conditionalFormatting>
  <conditionalFormatting sqref="R13">
    <cfRule type="cellIs" dxfId="41" priority="58" operator="lessThan">
      <formula>0</formula>
    </cfRule>
  </conditionalFormatting>
  <conditionalFormatting sqref="P13">
    <cfRule type="cellIs" dxfId="40" priority="57" operator="lessThan">
      <formula>0</formula>
    </cfRule>
  </conditionalFormatting>
  <conditionalFormatting sqref="T14">
    <cfRule type="cellIs" dxfId="39" priority="51" operator="lessThan">
      <formula>0</formula>
    </cfRule>
  </conditionalFormatting>
  <conditionalFormatting sqref="J14">
    <cfRule type="cellIs" dxfId="38" priority="50" operator="lessThan">
      <formula>0</formula>
    </cfRule>
  </conditionalFormatting>
  <conditionalFormatting sqref="L14">
    <cfRule type="cellIs" dxfId="37" priority="49" operator="lessThan">
      <formula>0</formula>
    </cfRule>
  </conditionalFormatting>
  <conditionalFormatting sqref="N14">
    <cfRule type="cellIs" dxfId="36" priority="48" operator="lessThan">
      <formula>0</formula>
    </cfRule>
  </conditionalFormatting>
  <conditionalFormatting sqref="P14">
    <cfRule type="cellIs" dxfId="35" priority="47" operator="lessThan">
      <formula>0</formula>
    </cfRule>
  </conditionalFormatting>
  <conditionalFormatting sqref="R14">
    <cfRule type="cellIs" dxfId="34" priority="46" operator="lessThan">
      <formula>0</formula>
    </cfRule>
  </conditionalFormatting>
  <conditionalFormatting sqref="C15:C17">
    <cfRule type="cellIs" dxfId="33" priority="44" operator="lessThan">
      <formula>0</formula>
    </cfRule>
  </conditionalFormatting>
  <conditionalFormatting sqref="E15:E17">
    <cfRule type="cellIs" dxfId="32" priority="43" operator="lessThan">
      <formula>0</formula>
    </cfRule>
  </conditionalFormatting>
  <conditionalFormatting sqref="F15:F17">
    <cfRule type="cellIs" dxfId="31" priority="42" operator="lessThan">
      <formula>0</formula>
    </cfRule>
  </conditionalFormatting>
  <conditionalFormatting sqref="D15:D17">
    <cfRule type="cellIs" dxfId="30" priority="41" operator="lessThan">
      <formula>0</formula>
    </cfRule>
  </conditionalFormatting>
  <conditionalFormatting sqref="T15">
    <cfRule type="cellIs" dxfId="29" priority="40" operator="lessThan">
      <formula>0</formula>
    </cfRule>
  </conditionalFormatting>
  <conditionalFormatting sqref="J15">
    <cfRule type="cellIs" dxfId="28" priority="39" operator="lessThan">
      <formula>0</formula>
    </cfRule>
  </conditionalFormatting>
  <conditionalFormatting sqref="L15">
    <cfRule type="cellIs" dxfId="27" priority="38" operator="lessThan">
      <formula>0</formula>
    </cfRule>
  </conditionalFormatting>
  <conditionalFormatting sqref="N15">
    <cfRule type="cellIs" dxfId="26" priority="37" operator="lessThan">
      <formula>0</formula>
    </cfRule>
  </conditionalFormatting>
  <conditionalFormatting sqref="P15">
    <cfRule type="cellIs" dxfId="25" priority="36" operator="lessThan">
      <formula>0</formula>
    </cfRule>
  </conditionalFormatting>
  <conditionalFormatting sqref="R15">
    <cfRule type="cellIs" dxfId="24" priority="35" operator="lessThan">
      <formula>0</formula>
    </cfRule>
  </conditionalFormatting>
  <conditionalFormatting sqref="T16">
    <cfRule type="cellIs" dxfId="23" priority="29" operator="lessThan">
      <formula>0</formula>
    </cfRule>
  </conditionalFormatting>
  <conditionalFormatting sqref="J16">
    <cfRule type="cellIs" dxfId="22" priority="28" operator="lessThan">
      <formula>0</formula>
    </cfRule>
  </conditionalFormatting>
  <conditionalFormatting sqref="N16">
    <cfRule type="cellIs" dxfId="21" priority="27" operator="lessThan">
      <formula>0</formula>
    </cfRule>
  </conditionalFormatting>
  <conditionalFormatting sqref="L16">
    <cfRule type="cellIs" dxfId="20" priority="26" operator="lessThan">
      <formula>0</formula>
    </cfRule>
  </conditionalFormatting>
  <conditionalFormatting sqref="R16">
    <cfRule type="cellIs" dxfId="19" priority="25" operator="lessThan">
      <formula>0</formula>
    </cfRule>
  </conditionalFormatting>
  <conditionalFormatting sqref="P16">
    <cfRule type="cellIs" dxfId="18" priority="24" operator="lessThan">
      <formula>0</formula>
    </cfRule>
  </conditionalFormatting>
  <conditionalFormatting sqref="J17">
    <cfRule type="cellIs" dxfId="17" priority="18" operator="lessThan">
      <formula>0</formula>
    </cfRule>
  </conditionalFormatting>
  <conditionalFormatting sqref="N17">
    <cfRule type="cellIs" dxfId="16" priority="17" operator="lessThan">
      <formula>0</formula>
    </cfRule>
  </conditionalFormatting>
  <conditionalFormatting sqref="L17">
    <cfRule type="cellIs" dxfId="15" priority="16" operator="lessThan">
      <formula>0</formula>
    </cfRule>
  </conditionalFormatting>
  <conditionalFormatting sqref="R17">
    <cfRule type="cellIs" dxfId="14" priority="15" operator="lessThan">
      <formula>0</formula>
    </cfRule>
  </conditionalFormatting>
  <conditionalFormatting sqref="P17">
    <cfRule type="cellIs" dxfId="13" priority="14" operator="lessThan">
      <formula>0</formula>
    </cfRule>
  </conditionalFormatting>
  <conditionalFormatting sqref="T17">
    <cfRule type="cellIs" dxfId="12" priority="13" operator="lessThan">
      <formula>0</formula>
    </cfRule>
  </conditionalFormatting>
  <conditionalFormatting sqref="T6">
    <cfRule type="cellIs" dxfId="11" priority="12" operator="lessThan">
      <formula>0</formula>
    </cfRule>
  </conditionalFormatting>
  <conditionalFormatting sqref="J6">
    <cfRule type="cellIs" dxfId="10" priority="11" operator="lessThan">
      <formula>0</formula>
    </cfRule>
  </conditionalFormatting>
  <conditionalFormatting sqref="N6">
    <cfRule type="cellIs" dxfId="9" priority="10" operator="lessThan">
      <formula>0</formula>
    </cfRule>
  </conditionalFormatting>
  <conditionalFormatting sqref="L6">
    <cfRule type="cellIs" dxfId="8" priority="9" operator="lessThan">
      <formula>0</formula>
    </cfRule>
  </conditionalFormatting>
  <conditionalFormatting sqref="R6">
    <cfRule type="cellIs" dxfId="7" priority="8" operator="lessThan">
      <formula>0</formula>
    </cfRule>
  </conditionalFormatting>
  <conditionalFormatting sqref="P6">
    <cfRule type="cellIs" dxfId="6" priority="7" operator="lessThan">
      <formula>0</formula>
    </cfRule>
  </conditionalFormatting>
  <conditionalFormatting sqref="T5">
    <cfRule type="cellIs" dxfId="5" priority="6" operator="lessThan">
      <formula>0</formula>
    </cfRule>
  </conditionalFormatting>
  <conditionalFormatting sqref="L5">
    <cfRule type="cellIs" dxfId="4" priority="5" operator="lessThan">
      <formula>0</formula>
    </cfRule>
  </conditionalFormatting>
  <conditionalFormatting sqref="J5">
    <cfRule type="cellIs" dxfId="3" priority="4" operator="lessThan">
      <formula>0</formula>
    </cfRule>
  </conditionalFormatting>
  <conditionalFormatting sqref="N5">
    <cfRule type="cellIs" dxfId="2" priority="3" operator="lessThan">
      <formula>0</formula>
    </cfRule>
  </conditionalFormatting>
  <conditionalFormatting sqref="R5">
    <cfRule type="cellIs" dxfId="1" priority="2" operator="lessThan">
      <formula>0</formula>
    </cfRule>
  </conditionalFormatting>
  <conditionalFormatting sqref="P5">
    <cfRule type="cellIs" dxfId="0" priority="1" operator="lessThan">
      <formula>0</formula>
    </cfRule>
  </conditionalFormatting>
  <printOptions horizontalCentered="1"/>
  <pageMargins left="0.27559055118110237" right="0.27559055118110237" top="0.51" bottom="0.4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5"/>
  <sheetViews>
    <sheetView topLeftCell="A49" zoomScale="115" zoomScaleNormal="115" workbookViewId="0">
      <selection activeCell="F40" sqref="F40"/>
    </sheetView>
  </sheetViews>
  <sheetFormatPr defaultColWidth="9.109375" defaultRowHeight="20.95"/>
  <cols>
    <col min="1" max="7" width="13.21875" style="13" customWidth="1"/>
    <col min="8" max="16384" width="9.109375" style="13"/>
  </cols>
  <sheetData>
    <row r="1" spans="1:7">
      <c r="A1" s="12" t="s">
        <v>48</v>
      </c>
    </row>
    <row r="2" spans="1:7" ht="11.3" customHeight="1"/>
    <row r="3" spans="1:7">
      <c r="A3" s="8" t="s">
        <v>21</v>
      </c>
      <c r="B3" s="9" t="s">
        <v>22</v>
      </c>
      <c r="C3" s="11" t="s">
        <v>28</v>
      </c>
      <c r="D3" s="9" t="s">
        <v>23</v>
      </c>
      <c r="E3" s="9" t="s">
        <v>24</v>
      </c>
      <c r="F3" s="9" t="s">
        <v>25</v>
      </c>
      <c r="G3" s="9" t="s">
        <v>27</v>
      </c>
    </row>
    <row r="4" spans="1:7">
      <c r="A4" s="2">
        <f>'2. Performance'!A4</f>
        <v>42613</v>
      </c>
      <c r="B4" s="16">
        <v>0.25</v>
      </c>
      <c r="C4" s="16">
        <v>0</v>
      </c>
      <c r="D4" s="16">
        <v>0.25</v>
      </c>
      <c r="E4" s="16">
        <v>0.2</v>
      </c>
      <c r="F4" s="16">
        <v>0.2</v>
      </c>
      <c r="G4" s="16">
        <v>0.1</v>
      </c>
    </row>
    <row r="5" spans="1:7">
      <c r="A5" s="2">
        <f>'2. Performance'!A5</f>
        <v>42643</v>
      </c>
      <c r="B5" s="16">
        <v>0.27253131193417246</v>
      </c>
      <c r="C5" s="16">
        <v>0</v>
      </c>
      <c r="D5" s="16">
        <v>0.24331218583027484</v>
      </c>
      <c r="E5" s="16">
        <v>0.18968149096130077</v>
      </c>
      <c r="F5" s="16">
        <v>0.19555808049447118</v>
      </c>
      <c r="G5" s="16">
        <v>9.8916930779780768E-2</v>
      </c>
    </row>
    <row r="6" spans="1:7">
      <c r="A6" s="2">
        <f>'3. Benchmark'!A7</f>
        <v>42674</v>
      </c>
      <c r="B6" s="16">
        <v>0.26321695234706488</v>
      </c>
      <c r="C6" s="16">
        <v>0</v>
      </c>
      <c r="D6" s="16">
        <v>0.2426939520578564</v>
      </c>
      <c r="E6" s="16">
        <v>0.19738638165585862</v>
      </c>
      <c r="F6" s="16">
        <v>0.20436109338971886</v>
      </c>
      <c r="G6" s="16">
        <v>9.2341620549501249E-2</v>
      </c>
    </row>
    <row r="7" spans="1:7">
      <c r="A7" s="2">
        <v>42704</v>
      </c>
      <c r="B7" s="16">
        <v>0.25760061387893973</v>
      </c>
      <c r="C7" s="16">
        <v>0</v>
      </c>
      <c r="D7" s="16">
        <v>0.23402319322375953</v>
      </c>
      <c r="E7" s="16">
        <v>0.21984673458299647</v>
      </c>
      <c r="F7" s="16">
        <v>0.20419531234916122</v>
      </c>
      <c r="G7" s="16">
        <v>8.4334145965143131E-2</v>
      </c>
    </row>
    <row r="8" spans="1:7" ht="21.6" thickBot="1">
      <c r="A8" s="40">
        <f>'3. Benchmark'!A9</f>
        <v>42734</v>
      </c>
      <c r="B8" s="51">
        <v>0.25334468899276796</v>
      </c>
      <c r="C8" s="51">
        <v>0</v>
      </c>
      <c r="D8" s="51">
        <v>0.22276787240334134</v>
      </c>
      <c r="E8" s="51">
        <v>0.21798978914499334</v>
      </c>
      <c r="F8" s="51">
        <v>0.22585245155393596</v>
      </c>
      <c r="G8" s="51">
        <v>8.0045197904961354E-2</v>
      </c>
    </row>
    <row r="9" spans="1:7">
      <c r="A9" s="38">
        <v>42766</v>
      </c>
      <c r="B9" s="50">
        <v>0.245</v>
      </c>
      <c r="C9" s="50">
        <v>0</v>
      </c>
      <c r="D9" s="50">
        <v>0.22</v>
      </c>
      <c r="E9" s="50">
        <v>0.20799999999999999</v>
      </c>
      <c r="F9" s="50">
        <v>0.248</v>
      </c>
      <c r="G9" s="50">
        <v>0.08</v>
      </c>
    </row>
    <row r="10" spans="1:7">
      <c r="A10" s="2">
        <v>42794</v>
      </c>
      <c r="B10" s="16">
        <v>0.175278394113978</v>
      </c>
      <c r="C10" s="16">
        <v>0</v>
      </c>
      <c r="D10" s="16">
        <v>0.21372911749243237</v>
      </c>
      <c r="E10" s="16">
        <v>0.24017770905079516</v>
      </c>
      <c r="F10" s="16">
        <v>0.28886839542697662</v>
      </c>
      <c r="G10" s="16">
        <v>8.1946383915817503E-2</v>
      </c>
    </row>
    <row r="11" spans="1:7">
      <c r="A11" s="2">
        <v>42825</v>
      </c>
      <c r="B11" s="16">
        <v>0.17410538185323118</v>
      </c>
      <c r="C11" s="16">
        <v>0</v>
      </c>
      <c r="D11" s="16">
        <v>0.20588661590228516</v>
      </c>
      <c r="E11" s="16">
        <v>0.23547603404563844</v>
      </c>
      <c r="F11" s="16">
        <v>0.28356730602027519</v>
      </c>
      <c r="G11" s="16">
        <v>0.10096466217857014</v>
      </c>
    </row>
    <row r="12" spans="1:7">
      <c r="A12" s="2">
        <v>42853</v>
      </c>
      <c r="B12" s="16">
        <v>0.17410538185323118</v>
      </c>
      <c r="C12" s="16">
        <v>0</v>
      </c>
      <c r="D12" s="16">
        <v>0.19654067194738756</v>
      </c>
      <c r="E12" s="16">
        <v>0.248</v>
      </c>
      <c r="F12" s="16">
        <v>0.28699999999999998</v>
      </c>
      <c r="G12" s="16">
        <v>0.1</v>
      </c>
    </row>
    <row r="13" spans="1:7">
      <c r="A13" s="2">
        <v>42886</v>
      </c>
      <c r="B13" s="16">
        <v>0.16529401176248931</v>
      </c>
      <c r="C13" s="16">
        <v>0</v>
      </c>
      <c r="D13" s="16">
        <v>0.19156318479899945</v>
      </c>
      <c r="E13" s="16">
        <v>0.24538672695729083</v>
      </c>
      <c r="F13" s="16">
        <v>0.29986914476635129</v>
      </c>
      <c r="G13" s="16">
        <v>9.7886931714869105E-2</v>
      </c>
    </row>
    <row r="14" spans="1:7">
      <c r="A14" s="2">
        <v>42916</v>
      </c>
      <c r="B14" s="16">
        <v>0.16086436536211823</v>
      </c>
      <c r="C14" s="16">
        <v>0</v>
      </c>
      <c r="D14" s="16">
        <v>0.18570362985994338</v>
      </c>
      <c r="E14" s="16">
        <v>0.26585158691923261</v>
      </c>
      <c r="F14" s="16">
        <v>0.293865752910352</v>
      </c>
      <c r="G14" s="16">
        <v>9.3714664948353746E-2</v>
      </c>
    </row>
    <row r="15" spans="1:7">
      <c r="A15" s="2">
        <v>42947</v>
      </c>
      <c r="B15" s="16">
        <v>0.15608474850031162</v>
      </c>
      <c r="C15" s="16">
        <v>0</v>
      </c>
      <c r="D15" s="16">
        <v>0.20176684172931872</v>
      </c>
      <c r="E15" s="16">
        <v>0.25882612168045638</v>
      </c>
      <c r="F15" s="16">
        <v>0.29141927006051732</v>
      </c>
      <c r="G15" s="16">
        <v>9.19030180293961E-2</v>
      </c>
    </row>
    <row r="16" spans="1:7">
      <c r="A16" s="2">
        <v>42978</v>
      </c>
      <c r="B16" s="16">
        <v>0.15160931222621965</v>
      </c>
      <c r="C16" s="16">
        <v>0</v>
      </c>
      <c r="D16" s="16">
        <v>0.20613117501722861</v>
      </c>
      <c r="E16" s="16">
        <v>0.26822843541730917</v>
      </c>
      <c r="F16" s="16">
        <v>0.28246838694073712</v>
      </c>
      <c r="G16" s="16">
        <v>9.1562690398505453E-2</v>
      </c>
    </row>
    <row r="17" spans="1:7">
      <c r="A17" s="2">
        <v>43007</v>
      </c>
      <c r="B17" s="16">
        <v>0.15218991156754147</v>
      </c>
      <c r="C17" s="16">
        <v>0</v>
      </c>
      <c r="D17" s="16">
        <v>0.19578840759568064</v>
      </c>
      <c r="E17" s="16">
        <v>0.28917004699471349</v>
      </c>
      <c r="F17" s="16">
        <v>0.27210726507767968</v>
      </c>
      <c r="G17" s="16">
        <v>9.0744368764384742E-2</v>
      </c>
    </row>
    <row r="18" spans="1:7">
      <c r="A18" s="2">
        <v>43039</v>
      </c>
      <c r="B18" s="16">
        <v>0.1403482811044644</v>
      </c>
      <c r="C18" s="16">
        <v>0</v>
      </c>
      <c r="D18" s="16">
        <v>0.18992867928029877</v>
      </c>
      <c r="E18" s="16">
        <v>0.31706434223996133</v>
      </c>
      <c r="F18" s="16">
        <v>0.26712931918679822</v>
      </c>
      <c r="G18" s="16">
        <v>8.5529378188477292E-2</v>
      </c>
    </row>
    <row r="19" spans="1:7">
      <c r="A19" s="2">
        <f>'2. Performance'!A19</f>
        <v>43069</v>
      </c>
      <c r="B19" s="16">
        <f>1-SUM(C19:G19)</f>
        <v>0.15603147789619276</v>
      </c>
      <c r="C19" s="16">
        <v>0</v>
      </c>
      <c r="D19" s="16">
        <v>0.19059347338578722</v>
      </c>
      <c r="E19" s="16">
        <v>0.30023525280100116</v>
      </c>
      <c r="F19" s="16">
        <v>0.26833766280893762</v>
      </c>
      <c r="G19" s="16">
        <v>8.4802133108081199E-2</v>
      </c>
    </row>
    <row r="20" spans="1:7" ht="21.6" thickBot="1">
      <c r="A20" s="40">
        <v>43098</v>
      </c>
      <c r="B20" s="51">
        <f>1-SUM(C20:G20)</f>
        <v>0.16891705141537827</v>
      </c>
      <c r="C20" s="51">
        <v>0</v>
      </c>
      <c r="D20" s="51">
        <v>0.18470566132263047</v>
      </c>
      <c r="E20" s="51">
        <v>0.30346155421991894</v>
      </c>
      <c r="F20" s="51">
        <v>0.26035907816658516</v>
      </c>
      <c r="G20" s="51">
        <v>8.255665487548712E-2</v>
      </c>
    </row>
    <row r="21" spans="1:7">
      <c r="A21" s="38">
        <v>43131</v>
      </c>
      <c r="B21" s="50">
        <f>1-SUM(C21:G21)</f>
        <v>0.1610663136908268</v>
      </c>
      <c r="C21" s="50">
        <v>0</v>
      </c>
      <c r="D21" s="50">
        <v>0.18033384863577462</v>
      </c>
      <c r="E21" s="50">
        <v>0.30013610405143759</v>
      </c>
      <c r="F21" s="50">
        <v>0.25873974650787596</v>
      </c>
      <c r="G21" s="50">
        <v>9.9723987114085047E-2</v>
      </c>
    </row>
    <row r="22" spans="1:7">
      <c r="A22" s="2">
        <v>43159</v>
      </c>
      <c r="B22" s="16">
        <v>0.17745272614636698</v>
      </c>
      <c r="C22" s="16">
        <v>0</v>
      </c>
      <c r="D22" s="16">
        <v>0.17642317449845313</v>
      </c>
      <c r="E22" s="16">
        <v>0.29647216779103491</v>
      </c>
      <c r="F22" s="16">
        <v>0.25140982047321891</v>
      </c>
      <c r="G22" s="16">
        <v>9.8242111090926093E-2</v>
      </c>
    </row>
    <row r="23" spans="1:7">
      <c r="A23" s="2">
        <v>43189</v>
      </c>
      <c r="B23" s="16">
        <v>0.19583513246034001</v>
      </c>
      <c r="C23" s="16">
        <v>0</v>
      </c>
      <c r="D23" s="16">
        <f>'1. Outstanding'!G12</f>
        <v>0.22833055569925803</v>
      </c>
      <c r="E23" s="16">
        <f>'1. Outstanding'!G14+'1. Outstanding'!G15</f>
        <v>0.19649670053795115</v>
      </c>
      <c r="F23" s="16">
        <v>0.12854792205079379</v>
      </c>
      <c r="G23" s="16">
        <f>'1. Outstanding'!G20</f>
        <v>9.954555793461109E-2</v>
      </c>
    </row>
    <row r="24" spans="1:7">
      <c r="A24" s="2">
        <v>43220</v>
      </c>
      <c r="B24" s="16">
        <v>0.34688154045945896</v>
      </c>
      <c r="C24" s="16">
        <v>0</v>
      </c>
      <c r="D24" s="16">
        <f>'1. Outstanding'!G12</f>
        <v>0.22833055569925803</v>
      </c>
      <c r="E24" s="16">
        <f>'1. Outstanding'!G14+'1. Outstanding'!G15</f>
        <v>0.19649670053795115</v>
      </c>
      <c r="F24" s="16">
        <v>0.12854792205079379</v>
      </c>
      <c r="G24" s="16">
        <f>'1. Outstanding'!G20</f>
        <v>9.954555793461109E-2</v>
      </c>
    </row>
    <row r="25" spans="1:7">
      <c r="A25" s="2">
        <v>43251</v>
      </c>
      <c r="B25" s="16">
        <v>0.31295433089589919</v>
      </c>
      <c r="C25" s="16">
        <v>0</v>
      </c>
      <c r="D25" s="16">
        <v>0.17221627963951128</v>
      </c>
      <c r="E25" s="16">
        <v>0.21350771260246174</v>
      </c>
      <c r="F25" s="16">
        <v>0.2072462630105045</v>
      </c>
      <c r="G25" s="16">
        <v>9.4075413851623352E-2</v>
      </c>
    </row>
    <row r="26" spans="1:7">
      <c r="A26" s="2">
        <v>43280</v>
      </c>
      <c r="B26" s="16">
        <v>0.38097196608988415</v>
      </c>
      <c r="C26" s="16">
        <v>0</v>
      </c>
      <c r="D26" s="16">
        <v>0.16901616348121382</v>
      </c>
      <c r="E26" s="16">
        <v>0.139888235640415</v>
      </c>
      <c r="F26" s="16">
        <v>0.21946939052191611</v>
      </c>
      <c r="G26" s="16">
        <v>9.0654244266570844E-2</v>
      </c>
    </row>
    <row r="27" spans="1:7">
      <c r="A27" s="2">
        <v>43312</v>
      </c>
      <c r="B27" s="16">
        <v>0.44144437917720314</v>
      </c>
      <c r="C27" s="16">
        <v>0</v>
      </c>
      <c r="D27" s="16">
        <v>0.16854443223135487</v>
      </c>
      <c r="E27" s="16">
        <v>0.14467525909801404</v>
      </c>
      <c r="F27" s="16">
        <v>0.15959884106710026</v>
      </c>
      <c r="G27" s="16">
        <v>8.5737088426327712E-2</v>
      </c>
    </row>
    <row r="28" spans="1:7">
      <c r="A28" s="2">
        <v>43343</v>
      </c>
      <c r="B28" s="16">
        <v>0.31414005804929734</v>
      </c>
      <c r="C28" s="16">
        <v>0</v>
      </c>
      <c r="D28" s="16">
        <f>'1. Outstanding'!G12</f>
        <v>0.22833055569925803</v>
      </c>
      <c r="E28" s="16">
        <f>'1. Outstanding'!G14+'1. Outstanding'!G15</f>
        <v>0.19649670053795115</v>
      </c>
      <c r="F28" s="16">
        <f>'1. Outstanding'!G17+'1. Outstanding'!G18+'1. Outstanding'!G19</f>
        <v>0.11755384612179144</v>
      </c>
      <c r="G28" s="16">
        <f>'1. Outstanding'!G20</f>
        <v>9.954555793461109E-2</v>
      </c>
    </row>
    <row r="29" spans="1:7">
      <c r="A29" s="2">
        <v>43371</v>
      </c>
      <c r="B29" s="16">
        <v>0.25258124243651681</v>
      </c>
      <c r="C29" s="16">
        <v>0</v>
      </c>
      <c r="D29" s="16">
        <v>0.22088731874225936</v>
      </c>
      <c r="E29" s="16">
        <v>0.26963727773315582</v>
      </c>
      <c r="F29" s="16">
        <v>0.17719755992472208</v>
      </c>
      <c r="G29" s="16">
        <v>7.9696601163346037E-2</v>
      </c>
    </row>
    <row r="30" spans="1:7">
      <c r="A30" s="2">
        <v>43404</v>
      </c>
      <c r="B30" s="16">
        <v>0.25788299418276683</v>
      </c>
      <c r="C30" s="16">
        <v>0</v>
      </c>
      <c r="D30" s="16">
        <v>0.2206552798134255</v>
      </c>
      <c r="E30" s="16">
        <v>0.27595106761347554</v>
      </c>
      <c r="F30" s="16">
        <v>0.16126651726687724</v>
      </c>
      <c r="G30" s="16">
        <v>8.4244141123454908E-2</v>
      </c>
    </row>
    <row r="31" spans="1:7">
      <c r="A31" s="2">
        <v>43434</v>
      </c>
      <c r="B31" s="16">
        <v>0.35421161787912081</v>
      </c>
      <c r="C31" s="16">
        <v>0</v>
      </c>
      <c r="D31" s="16">
        <v>0.21974952069097314</v>
      </c>
      <c r="E31" s="16">
        <v>0.20808014418418647</v>
      </c>
      <c r="F31" s="16">
        <v>0.12093788835551178</v>
      </c>
      <c r="G31" s="16">
        <v>9.7020828890207966E-2</v>
      </c>
    </row>
    <row r="32" spans="1:7" ht="21.6" thickBot="1">
      <c r="A32" s="40">
        <v>43462</v>
      </c>
      <c r="B32" s="51">
        <v>0.37274435929739447</v>
      </c>
      <c r="C32" s="51">
        <v>0</v>
      </c>
      <c r="D32" s="51">
        <v>0.21596364521093422</v>
      </c>
      <c r="E32" s="51">
        <v>0.19657999841089746</v>
      </c>
      <c r="F32" s="51">
        <v>0.11348477379233593</v>
      </c>
      <c r="G32" s="51">
        <v>0.10122722328843797</v>
      </c>
    </row>
    <row r="33" spans="1:7">
      <c r="A33" s="38">
        <v>43496</v>
      </c>
      <c r="B33" s="50">
        <f>100%-SUM(C33:G33)</f>
        <v>0.35807333970638833</v>
      </c>
      <c r="C33" s="50">
        <v>0</v>
      </c>
      <c r="D33" s="50">
        <f>'1. Outstanding'!G12</f>
        <v>0.22833055569925803</v>
      </c>
      <c r="E33" s="50">
        <f>'1. Outstanding'!G14+'1. Outstanding'!G15</f>
        <v>0.19649670053795115</v>
      </c>
      <c r="F33" s="50">
        <f>'1. Outstanding'!G17+'1. Outstanding'!G18</f>
        <v>0.11755384612179144</v>
      </c>
      <c r="G33" s="50">
        <f>'1. Outstanding'!G20</f>
        <v>9.954555793461109E-2</v>
      </c>
    </row>
    <row r="34" spans="1:7">
      <c r="A34" s="2"/>
      <c r="B34" s="16"/>
      <c r="C34" s="16"/>
      <c r="D34" s="16"/>
      <c r="E34" s="16"/>
      <c r="F34" s="16"/>
      <c r="G34" s="16"/>
    </row>
    <row r="35" spans="1:7">
      <c r="A35" s="2"/>
      <c r="B35" s="16"/>
      <c r="C35" s="16"/>
      <c r="D35" s="16"/>
      <c r="E35" s="16"/>
      <c r="F35" s="16"/>
      <c r="G35" s="16"/>
    </row>
    <row r="36" spans="1:7">
      <c r="A36" s="2"/>
      <c r="B36" s="16"/>
      <c r="C36" s="16"/>
      <c r="D36" s="16"/>
      <c r="E36" s="16"/>
      <c r="F36" s="16"/>
      <c r="G36" s="16"/>
    </row>
    <row r="37" spans="1:7">
      <c r="A37" s="2"/>
      <c r="B37" s="16"/>
      <c r="C37" s="16"/>
      <c r="D37" s="16"/>
      <c r="E37" s="16"/>
      <c r="F37" s="16"/>
      <c r="G37" s="16"/>
    </row>
    <row r="38" spans="1:7">
      <c r="A38" s="2"/>
      <c r="B38" s="16"/>
      <c r="C38" s="16"/>
      <c r="D38" s="16"/>
      <c r="E38" s="16"/>
      <c r="F38" s="16"/>
      <c r="G38" s="16"/>
    </row>
    <row r="39" spans="1:7">
      <c r="A39" s="2"/>
      <c r="B39" s="16"/>
      <c r="C39" s="16"/>
      <c r="D39" s="16"/>
      <c r="E39" s="16"/>
      <c r="F39" s="16"/>
      <c r="G39" s="16"/>
    </row>
    <row r="40" spans="1:7">
      <c r="A40" s="2"/>
      <c r="B40" s="16"/>
      <c r="C40" s="16"/>
      <c r="D40" s="16"/>
      <c r="E40" s="16"/>
      <c r="F40" s="16"/>
      <c r="G40" s="16"/>
    </row>
    <row r="41" spans="1:7">
      <c r="A41" s="2"/>
      <c r="B41" s="16"/>
      <c r="C41" s="16"/>
      <c r="D41" s="16"/>
      <c r="E41" s="16"/>
      <c r="F41" s="16"/>
      <c r="G41" s="16"/>
    </row>
    <row r="42" spans="1:7">
      <c r="A42" s="2"/>
      <c r="B42" s="16"/>
      <c r="C42" s="16"/>
      <c r="D42" s="16"/>
      <c r="E42" s="16"/>
      <c r="F42" s="16"/>
      <c r="G42" s="16"/>
    </row>
    <row r="43" spans="1:7">
      <c r="A43" s="2"/>
      <c r="B43" s="16"/>
      <c r="C43" s="16"/>
      <c r="D43" s="16"/>
      <c r="E43" s="16"/>
      <c r="F43" s="16"/>
      <c r="G43" s="16"/>
    </row>
    <row r="44" spans="1:7">
      <c r="A44" s="2"/>
      <c r="B44" s="16"/>
      <c r="C44" s="16"/>
      <c r="D44" s="16"/>
      <c r="E44" s="16"/>
      <c r="F44" s="16"/>
      <c r="G44" s="16"/>
    </row>
    <row r="45" spans="1:7">
      <c r="A45" s="5" t="s">
        <v>26</v>
      </c>
      <c r="B45" s="7">
        <f t="shared" ref="B45:G45" si="0">AVERAGE(B4:B44)</f>
        <v>0.24142539617598546</v>
      </c>
      <c r="C45" s="7">
        <f t="shared" si="0"/>
        <v>0</v>
      </c>
      <c r="D45" s="7">
        <f t="shared" si="0"/>
        <v>0.20774155158627186</v>
      </c>
      <c r="E45" s="7">
        <f t="shared" si="0"/>
        <v>0.23452323253161164</v>
      </c>
      <c r="F45" s="7">
        <f t="shared" si="0"/>
        <v>0.21781709521392442</v>
      </c>
      <c r="G45" s="7">
        <f t="shared" si="0"/>
        <v>9.220175507582512E-2</v>
      </c>
    </row>
    <row r="64" spans="1:1">
      <c r="A64" s="13" t="s">
        <v>49</v>
      </c>
    </row>
    <row r="65" spans="1:1">
      <c r="A65" s="13" t="s">
        <v>47</v>
      </c>
    </row>
  </sheetData>
  <printOptions horizontalCentered="1"/>
  <pageMargins left="0.19685039370078741" right="0.19685039370078741" top="0.49" bottom="0.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"/>
  <sheetViews>
    <sheetView zoomScale="115" zoomScaleNormal="115" workbookViewId="0">
      <selection activeCell="H13" sqref="H13"/>
    </sheetView>
  </sheetViews>
  <sheetFormatPr defaultColWidth="8.6640625" defaultRowHeight="19.649999999999999"/>
  <cols>
    <col min="1" max="1" width="19.21875" style="22" customWidth="1"/>
    <col min="2" max="5" width="11" style="22" customWidth="1"/>
    <col min="6" max="6" width="12.109375" style="31" customWidth="1"/>
    <col min="7" max="7" width="2.21875" style="22" customWidth="1"/>
    <col min="8" max="8" width="21.44140625" style="22" customWidth="1"/>
    <col min="9" max="11" width="11" style="22" customWidth="1"/>
    <col min="12" max="12" width="12.109375" style="22" customWidth="1"/>
    <col min="13" max="13" width="2.21875" style="22" customWidth="1"/>
    <col min="14" max="14" width="11" style="22" customWidth="1"/>
    <col min="15" max="15" width="2.21875" style="22" customWidth="1"/>
    <col min="16" max="16" width="3" style="22" customWidth="1"/>
    <col min="17" max="17" width="15.88671875" style="22" customWidth="1"/>
    <col min="18" max="18" width="26.88671875" style="22" customWidth="1"/>
    <col min="19" max="19" width="13.5546875" style="22" customWidth="1"/>
    <col min="20" max="20" width="2.21875" style="22" customWidth="1"/>
    <col min="21" max="16384" width="8.6640625" style="22"/>
  </cols>
  <sheetData>
    <row r="1" spans="1:19" ht="20.3">
      <c r="A1" s="25" t="s">
        <v>63</v>
      </c>
      <c r="B1" s="28"/>
      <c r="C1" s="28"/>
      <c r="H1" s="25"/>
      <c r="I1" s="28"/>
    </row>
    <row r="2" spans="1:19" ht="20.3">
      <c r="A2" s="23" t="s">
        <v>56</v>
      </c>
      <c r="B2" s="23">
        <v>43462</v>
      </c>
      <c r="C2" s="23" t="s">
        <v>57</v>
      </c>
      <c r="D2" s="23">
        <v>43496</v>
      </c>
      <c r="E2" s="23" t="s">
        <v>105</v>
      </c>
      <c r="F2" s="35" t="s">
        <v>58</v>
      </c>
      <c r="H2" s="29" t="s">
        <v>9</v>
      </c>
      <c r="I2" s="29">
        <f>B2</f>
        <v>43462</v>
      </c>
      <c r="J2" s="29">
        <f>D2</f>
        <v>43496</v>
      </c>
      <c r="K2" s="29" t="s">
        <v>105</v>
      </c>
      <c r="L2" s="34" t="s">
        <v>18</v>
      </c>
      <c r="N2" s="23" t="s">
        <v>12</v>
      </c>
      <c r="Q2" s="35" t="s">
        <v>73</v>
      </c>
      <c r="R2" s="35" t="s">
        <v>74</v>
      </c>
      <c r="S2" s="35" t="s">
        <v>75</v>
      </c>
    </row>
    <row r="3" spans="1:19" ht="20.95" customHeight="1">
      <c r="A3" s="32" t="s">
        <v>53</v>
      </c>
      <c r="B3" s="24">
        <v>12.286099999999999</v>
      </c>
      <c r="C3" s="24"/>
      <c r="D3" s="24">
        <f>VLOOKUP(A3,'1. Outstanding'!$C$6:$E$21,3,FALSE)</f>
        <v>12.286099999999999</v>
      </c>
      <c r="E3" s="27">
        <f>((D3+C3)/B3)-1</f>
        <v>0</v>
      </c>
      <c r="F3" s="37">
        <f>VLOOKUP(A3,'1. Outstanding'!C6:G21,5,FALSE)</f>
        <v>0.34388705642846418</v>
      </c>
      <c r="H3" s="60" t="s">
        <v>71</v>
      </c>
      <c r="I3" s="61">
        <f>'3. Benchmark'!I33</f>
        <v>202.36</v>
      </c>
      <c r="J3" s="61">
        <f>'3. Benchmark'!I34</f>
        <v>202.96</v>
      </c>
      <c r="K3" s="27">
        <f>J3/I3-1</f>
        <v>2.9650128483889038E-3</v>
      </c>
      <c r="L3" s="26">
        <v>0.15</v>
      </c>
      <c r="N3" s="27">
        <f>E3-K3</f>
        <v>-2.9650128483889038E-3</v>
      </c>
      <c r="Q3" s="175" t="s">
        <v>22</v>
      </c>
      <c r="R3" s="56" t="str">
        <f>A3</f>
        <v>K-FIXED</v>
      </c>
      <c r="S3" s="57">
        <f>E3</f>
        <v>0</v>
      </c>
    </row>
    <row r="4" spans="1:19">
      <c r="A4" s="32" t="s">
        <v>99</v>
      </c>
      <c r="B4" s="24">
        <v>17.258500000000002</v>
      </c>
      <c r="C4" s="24">
        <v>0</v>
      </c>
      <c r="D4" s="24">
        <f>VLOOKUP(A4,'1. Outstanding'!$C$6:$E$21,3,FALSE)</f>
        <v>18.029499999999999</v>
      </c>
      <c r="E4" s="27">
        <f>((D4+C4)/B4)-1</f>
        <v>4.4673639076396876E-2</v>
      </c>
      <c r="F4" s="37">
        <f>VLOOKUP(A4,'1. Outstanding'!C7:G22,5,FALSE)</f>
        <v>0.22833055569925803</v>
      </c>
      <c r="H4" s="64" t="s">
        <v>102</v>
      </c>
      <c r="I4" s="142">
        <f>'3. Benchmark'!K33</f>
        <v>4240.51</v>
      </c>
      <c r="J4" s="142">
        <f>'3. Benchmark'!K34</f>
        <v>4315.96</v>
      </c>
      <c r="K4" s="62">
        <f>J4/I4-1</f>
        <v>1.7792671164553298E-2</v>
      </c>
      <c r="L4" s="63">
        <v>0.25</v>
      </c>
      <c r="N4" s="27">
        <f t="shared" ref="N4:N10" si="0">E4-K4</f>
        <v>2.6880967911843578E-2</v>
      </c>
      <c r="Q4" s="177"/>
      <c r="R4" s="56" t="s">
        <v>9</v>
      </c>
      <c r="S4" s="57">
        <f>K3</f>
        <v>2.9650128483889038E-3</v>
      </c>
    </row>
    <row r="5" spans="1:19">
      <c r="A5" s="32" t="s">
        <v>89</v>
      </c>
      <c r="B5" s="24">
        <v>60.700899999999997</v>
      </c>
      <c r="C5" s="24"/>
      <c r="D5" s="24">
        <f>VLOOKUP(A5,'1. Outstanding'!$C$6:$E$21,3,FALSE)</f>
        <v>63.157299999999999</v>
      </c>
      <c r="E5" s="27">
        <f t="shared" ref="E5:E9" si="1">((D5+C5)/B5)-1</f>
        <v>4.0467274785052743E-2</v>
      </c>
      <c r="F5" s="37">
        <f>VLOOKUP(A5,'1. Outstanding'!C8:G23,5,FALSE)</f>
        <v>9.1408291269562125E-2</v>
      </c>
      <c r="H5" s="167" t="s">
        <v>14</v>
      </c>
      <c r="I5" s="169">
        <f>'3. Benchmark'!M33</f>
        <v>9774.16</v>
      </c>
      <c r="J5" s="169">
        <f>'3. Benchmark'!M34</f>
        <v>10262.56</v>
      </c>
      <c r="K5" s="171">
        <f>J5/I5-1</f>
        <v>4.9968488340686124E-2</v>
      </c>
      <c r="L5" s="173">
        <v>0.3</v>
      </c>
      <c r="N5" s="27">
        <f>E5-$K$5</f>
        <v>-9.501213555633381E-3</v>
      </c>
      <c r="Q5" s="175" t="s">
        <v>72</v>
      </c>
      <c r="R5" s="56" t="str">
        <f>A4</f>
        <v>CIMB-PRINCIPAL iPROP-A</v>
      </c>
      <c r="S5" s="57">
        <f>E4</f>
        <v>4.4673639076396876E-2</v>
      </c>
    </row>
    <row r="6" spans="1:19">
      <c r="A6" s="32" t="s">
        <v>78</v>
      </c>
      <c r="B6" s="24">
        <v>34.739400000000003</v>
      </c>
      <c r="C6" s="24"/>
      <c r="D6" s="24">
        <f>VLOOKUP(A6,'1. Outstanding'!$C$6:$E$21,3,FALSE)</f>
        <v>35.8245</v>
      </c>
      <c r="E6" s="27">
        <f t="shared" si="1"/>
        <v>3.1235427209450828E-2</v>
      </c>
      <c r="F6" s="37">
        <f>VLOOKUP(A6,'1. Outstanding'!C9:G24,5,FALSE)</f>
        <v>0.10508840926838903</v>
      </c>
      <c r="H6" s="168"/>
      <c r="I6" s="170"/>
      <c r="J6" s="170"/>
      <c r="K6" s="172"/>
      <c r="L6" s="174"/>
      <c r="N6" s="27">
        <f>E6-$K$5</f>
        <v>-1.8733061131235296E-2</v>
      </c>
      <c r="Q6" s="177"/>
      <c r="R6" s="56" t="s">
        <v>9</v>
      </c>
      <c r="S6" s="57">
        <f>K4</f>
        <v>1.7792671164553298E-2</v>
      </c>
    </row>
    <row r="7" spans="1:19">
      <c r="A7" s="32" t="s">
        <v>88</v>
      </c>
      <c r="B7" s="24">
        <v>10.1866</v>
      </c>
      <c r="C7" s="24"/>
      <c r="D7" s="24">
        <f>VLOOKUP(A7,'1. Outstanding'!$C$6:$E$21,3,FALSE)</f>
        <v>11.0449</v>
      </c>
      <c r="E7" s="27">
        <f t="shared" si="1"/>
        <v>8.4257750377947582E-2</v>
      </c>
      <c r="F7" s="37">
        <f>VLOOKUP(A7,'1. Outstanding'!C10:G25,5,FALSE)</f>
        <v>8.4674903210229996E-2</v>
      </c>
      <c r="H7" s="167" t="s">
        <v>15</v>
      </c>
      <c r="I7" s="169">
        <f>'3. Benchmark'!O33</f>
        <v>4946.9399999999996</v>
      </c>
      <c r="J7" s="169">
        <f>'3. Benchmark'!O34</f>
        <v>5336.6</v>
      </c>
      <c r="K7" s="171">
        <f>J7/I7-1</f>
        <v>7.8767884793428111E-2</v>
      </c>
      <c r="L7" s="173">
        <v>0.2</v>
      </c>
      <c r="N7" s="27">
        <f>E7-$K$7</f>
        <v>5.489865584519471E-3</v>
      </c>
      <c r="Q7" s="175" t="s">
        <v>24</v>
      </c>
      <c r="R7" s="58" t="str">
        <f>A5</f>
        <v>1AMSET50-RA</v>
      </c>
      <c r="S7" s="57">
        <f>E5</f>
        <v>4.0467274785052743E-2</v>
      </c>
    </row>
    <row r="8" spans="1:19">
      <c r="A8" s="32" t="s">
        <v>54</v>
      </c>
      <c r="B8" s="24">
        <v>12.1442</v>
      </c>
      <c r="C8" s="24"/>
      <c r="D8" s="24">
        <f>VLOOKUP(A8,'1. Outstanding'!$C$6:$E$21,3,FALSE)</f>
        <v>12.6952</v>
      </c>
      <c r="E8" s="27">
        <f t="shared" si="1"/>
        <v>4.5371453039311005E-2</v>
      </c>
      <c r="F8" s="37">
        <f>VLOOKUP(A8,'1. Outstanding'!C11:G26,5,FALSE)</f>
        <v>3.2878942911561446E-2</v>
      </c>
      <c r="H8" s="168"/>
      <c r="I8" s="170"/>
      <c r="J8" s="170"/>
      <c r="K8" s="172"/>
      <c r="L8" s="174"/>
      <c r="N8" s="27">
        <f t="shared" ref="N8" si="2">E8-$K$7</f>
        <v>-3.3396431754117106E-2</v>
      </c>
      <c r="Q8" s="176"/>
      <c r="R8" s="58" t="s">
        <v>78</v>
      </c>
      <c r="S8" s="57">
        <f>E6</f>
        <v>3.1235427209450828E-2</v>
      </c>
    </row>
    <row r="9" spans="1:19">
      <c r="A9" s="32" t="s">
        <v>55</v>
      </c>
      <c r="B9" s="24">
        <v>8.9228000000000005</v>
      </c>
      <c r="C9" s="24"/>
      <c r="D9" s="24">
        <f>VLOOKUP(A9,'1. Outstanding'!$C$6:$E$21,3,FALSE)</f>
        <v>9.09</v>
      </c>
      <c r="E9" s="27">
        <f t="shared" si="1"/>
        <v>1.8738512574528077E-2</v>
      </c>
      <c r="F9" s="37">
        <f>VLOOKUP(A9,'1. Outstanding'!C12:G27,5,FALSE)</f>
        <v>9.954555793461109E-2</v>
      </c>
      <c r="H9" s="60" t="s">
        <v>16</v>
      </c>
      <c r="I9" s="61">
        <f>'3. Benchmark'!Q33</f>
        <v>1277.25</v>
      </c>
      <c r="J9" s="61">
        <f>'3. Benchmark'!Q34</f>
        <v>1322.5</v>
      </c>
      <c r="K9" s="27">
        <f>J9/I9-1</f>
        <v>3.5427676649050666E-2</v>
      </c>
      <c r="L9" s="26">
        <v>0.1</v>
      </c>
      <c r="N9" s="27">
        <f t="shared" si="0"/>
        <v>-1.6689164074522589E-2</v>
      </c>
      <c r="Q9" s="177"/>
      <c r="R9" s="56" t="s">
        <v>9</v>
      </c>
      <c r="S9" s="57">
        <f>K5</f>
        <v>4.9968488340686124E-2</v>
      </c>
    </row>
    <row r="10" spans="1:19" ht="20.3">
      <c r="D10" s="33" t="s">
        <v>59</v>
      </c>
      <c r="E10" s="36">
        <f>SUMPRODUCT(E3:E9,F3:F9)</f>
        <v>2.7673500595473691E-2</v>
      </c>
      <c r="J10" s="33" t="s">
        <v>60</v>
      </c>
      <c r="K10" s="36">
        <f>SUMPRODUCT(K3:K9,L3:L9)</f>
        <v>3.9179810844193183E-2</v>
      </c>
      <c r="N10" s="27">
        <f t="shared" si="0"/>
        <v>-1.1506310248719492E-2</v>
      </c>
      <c r="Q10" s="175" t="s">
        <v>25</v>
      </c>
      <c r="R10" s="32" t="s">
        <v>88</v>
      </c>
      <c r="S10" s="57">
        <f>E7</f>
        <v>8.4257750377947582E-2</v>
      </c>
    </row>
    <row r="11" spans="1:19" ht="20.3">
      <c r="D11" s="33"/>
      <c r="E11" s="30"/>
      <c r="J11" s="33"/>
      <c r="K11" s="30"/>
      <c r="N11" s="30"/>
      <c r="Q11" s="176"/>
      <c r="R11" s="58" t="str">
        <f>A8</f>
        <v>CIMB-PRINCIPAL GIF</v>
      </c>
      <c r="S11" s="57">
        <f>E8</f>
        <v>4.5371453039311005E-2</v>
      </c>
    </row>
    <row r="12" spans="1:19">
      <c r="Q12" s="177"/>
      <c r="R12" s="56" t="s">
        <v>9</v>
      </c>
      <c r="S12" s="57">
        <f>K7</f>
        <v>7.8767884793428111E-2</v>
      </c>
    </row>
    <row r="13" spans="1:19">
      <c r="Q13" s="175" t="s">
        <v>27</v>
      </c>
      <c r="R13" s="56" t="str">
        <f>A9</f>
        <v>TMBGOLDS</v>
      </c>
      <c r="S13" s="57">
        <f>E9</f>
        <v>1.8738512574528077E-2</v>
      </c>
    </row>
    <row r="14" spans="1:19">
      <c r="Q14" s="177"/>
      <c r="R14" s="56" t="str">
        <f>H9</f>
        <v>LBMA Gold AM</v>
      </c>
      <c r="S14" s="57">
        <f>K9</f>
        <v>3.5427676649050666E-2</v>
      </c>
    </row>
    <row r="15" spans="1:19">
      <c r="Q15" s="175" t="s">
        <v>76</v>
      </c>
      <c r="R15" s="56" t="s">
        <v>11</v>
      </c>
      <c r="S15" s="57">
        <f>E10</f>
        <v>2.7673500595473691E-2</v>
      </c>
    </row>
    <row r="16" spans="1:19">
      <c r="Q16" s="177"/>
      <c r="R16" s="56" t="s">
        <v>9</v>
      </c>
      <c r="S16" s="57">
        <f>K10</f>
        <v>3.9179810844193183E-2</v>
      </c>
    </row>
  </sheetData>
  <mergeCells count="16">
    <mergeCell ref="Q7:Q9"/>
    <mergeCell ref="Q15:Q16"/>
    <mergeCell ref="Q13:Q14"/>
    <mergeCell ref="Q3:Q4"/>
    <mergeCell ref="Q5:Q6"/>
    <mergeCell ref="Q10:Q12"/>
    <mergeCell ref="H5:H6"/>
    <mergeCell ref="I5:I6"/>
    <mergeCell ref="J5:J6"/>
    <mergeCell ref="K5:K6"/>
    <mergeCell ref="L5:L6"/>
    <mergeCell ref="H7:H8"/>
    <mergeCell ref="I7:I8"/>
    <mergeCell ref="J7:J8"/>
    <mergeCell ref="K7:K8"/>
    <mergeCell ref="L7:L8"/>
  </mergeCells>
  <conditionalFormatting sqref="K3:K5 K9">
    <cfRule type="colorScale" priority="17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K7">
    <cfRule type="colorScale" priority="2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E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E5:E9 E3">
    <cfRule type="colorScale" priority="283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N3:N10">
    <cfRule type="colorScale" priority="28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9301-CDB9-4751-A69E-D83252DEE91F}">
  <dimension ref="A1:AL15"/>
  <sheetViews>
    <sheetView zoomScaleNormal="100" workbookViewId="0">
      <selection activeCell="J2" sqref="J2"/>
    </sheetView>
  </sheetViews>
  <sheetFormatPr defaultColWidth="8.6640625" defaultRowHeight="19.649999999999999"/>
  <cols>
    <col min="1" max="1" width="23.77734375" style="22" customWidth="1"/>
    <col min="2" max="5" width="10.77734375" style="22" customWidth="1"/>
    <col min="6" max="6" width="2.21875" style="22" customWidth="1"/>
    <col min="7" max="7" width="21.44140625" style="22" customWidth="1"/>
    <col min="8" max="10" width="10.77734375" style="22" customWidth="1"/>
    <col min="11" max="11" width="2.21875" style="22" customWidth="1"/>
    <col min="12" max="12" width="10.77734375" style="22" customWidth="1"/>
    <col min="13" max="13" width="2.21875" style="22" customWidth="1"/>
    <col min="14" max="14" width="15.88671875" style="22" customWidth="1"/>
    <col min="15" max="15" width="26.88671875" style="22" customWidth="1"/>
    <col min="16" max="16" width="13.5546875" style="22" customWidth="1"/>
    <col min="17" max="17" width="2.21875" style="22" customWidth="1"/>
    <col min="18" max="32" width="8.6640625" style="22"/>
    <col min="33" max="33" width="12" style="22" customWidth="1"/>
    <col min="34" max="35" width="11.33203125" style="22" customWidth="1"/>
    <col min="36" max="36" width="12.88671875" style="22" customWidth="1"/>
    <col min="37" max="37" width="12" style="22" customWidth="1"/>
    <col min="38" max="38" width="10.6640625" style="22" customWidth="1"/>
    <col min="39" max="16384" width="8.6640625" style="22"/>
  </cols>
  <sheetData>
    <row r="1" spans="1:38" ht="20.3">
      <c r="A1" s="25" t="s">
        <v>63</v>
      </c>
      <c r="B1" s="28"/>
      <c r="C1" s="28"/>
      <c r="G1" s="25"/>
      <c r="H1" s="28"/>
      <c r="N1" s="25" t="s">
        <v>98</v>
      </c>
      <c r="AG1" s="25" t="s">
        <v>97</v>
      </c>
    </row>
    <row r="2" spans="1:38" ht="20.3" customHeight="1">
      <c r="A2" s="23" t="s">
        <v>56</v>
      </c>
      <c r="B2" s="23">
        <v>43462</v>
      </c>
      <c r="C2" s="23" t="s">
        <v>57</v>
      </c>
      <c r="D2" s="23">
        <v>43496</v>
      </c>
      <c r="E2" s="23" t="s">
        <v>105</v>
      </c>
      <c r="G2" s="29" t="s">
        <v>9</v>
      </c>
      <c r="H2" s="29">
        <v>43098</v>
      </c>
      <c r="I2" s="29">
        <f>D2</f>
        <v>43496</v>
      </c>
      <c r="J2" s="29" t="s">
        <v>105</v>
      </c>
      <c r="L2" s="23" t="s">
        <v>12</v>
      </c>
      <c r="N2" s="35" t="s">
        <v>73</v>
      </c>
      <c r="O2" s="35" t="s">
        <v>74</v>
      </c>
      <c r="P2" s="35" t="s">
        <v>75</v>
      </c>
      <c r="AG2" s="180" t="s">
        <v>73</v>
      </c>
      <c r="AH2" s="180" t="s">
        <v>90</v>
      </c>
      <c r="AI2" s="181" t="s">
        <v>91</v>
      </c>
      <c r="AJ2" s="182" t="s">
        <v>92</v>
      </c>
      <c r="AK2" s="183"/>
      <c r="AL2" s="181" t="s">
        <v>93</v>
      </c>
    </row>
    <row r="3" spans="1:38" ht="20.95" customHeight="1">
      <c r="A3" s="32" t="s">
        <v>53</v>
      </c>
      <c r="B3" s="24">
        <v>12.286099999999999</v>
      </c>
      <c r="C3" s="24">
        <v>0</v>
      </c>
      <c r="D3" s="24">
        <f>VLOOKUP(A3,'1. Outstanding'!$C$6:$E$21,3,FALSE)</f>
        <v>12.286099999999999</v>
      </c>
      <c r="E3" s="27">
        <f>((D3+C3)/B3)-1</f>
        <v>0</v>
      </c>
      <c r="G3" s="60" t="s">
        <v>71</v>
      </c>
      <c r="H3" s="61">
        <f>'3. Benchmark'!I33</f>
        <v>202.36</v>
      </c>
      <c r="I3" s="61">
        <f>'3. Benchmark'!I34</f>
        <v>202.96</v>
      </c>
      <c r="J3" s="27">
        <f>I3/H3-1</f>
        <v>2.9650128483889038E-3</v>
      </c>
      <c r="L3" s="27">
        <f>E3-J3</f>
        <v>-2.9650128483889038E-3</v>
      </c>
      <c r="N3" s="175" t="s">
        <v>22</v>
      </c>
      <c r="O3" s="56" t="str">
        <f>A3</f>
        <v>K-FIXED</v>
      </c>
      <c r="P3" s="57">
        <f>E3</f>
        <v>0</v>
      </c>
      <c r="AG3" s="180"/>
      <c r="AH3" s="180"/>
      <c r="AI3" s="180"/>
      <c r="AJ3" s="184"/>
      <c r="AK3" s="185"/>
      <c r="AL3" s="180"/>
    </row>
    <row r="4" spans="1:38">
      <c r="A4" s="32" t="s">
        <v>77</v>
      </c>
      <c r="B4" s="24">
        <v>10.805199999999999</v>
      </c>
      <c r="C4" s="24">
        <v>0</v>
      </c>
      <c r="D4" s="24">
        <v>11.424200000000001</v>
      </c>
      <c r="E4" s="27">
        <f t="shared" ref="E4:E10" si="0">((D4+C4)/B4)-1</f>
        <v>5.7287232073446326E-2</v>
      </c>
      <c r="G4" s="167" t="s">
        <v>102</v>
      </c>
      <c r="H4" s="178">
        <f>'3. Benchmark'!K33</f>
        <v>4240.51</v>
      </c>
      <c r="I4" s="178">
        <f>'3. Benchmark'!K34</f>
        <v>4315.96</v>
      </c>
      <c r="J4" s="171">
        <f>I4/H4-1</f>
        <v>1.7792671164553298E-2</v>
      </c>
      <c r="L4" s="27">
        <f t="shared" ref="L4:L10" si="1">E4-J4</f>
        <v>3.9494560908893028E-2</v>
      </c>
      <c r="N4" s="177"/>
      <c r="O4" s="56" t="s">
        <v>9</v>
      </c>
      <c r="P4" s="57">
        <f>J3</f>
        <v>2.9650128483889038E-3</v>
      </c>
      <c r="AG4" s="60" t="s">
        <v>22</v>
      </c>
      <c r="AH4" s="26">
        <v>0.15</v>
      </c>
      <c r="AI4" s="26">
        <f>AVERAGE('4. AA History'!B33:B44)</f>
        <v>0.35807333970638833</v>
      </c>
      <c r="AJ4" s="130">
        <f>AI4-AH4</f>
        <v>0.20807333970638833</v>
      </c>
      <c r="AK4" s="130" t="s">
        <v>94</v>
      </c>
      <c r="AL4" s="130">
        <f>'51. Attribution (Year)'!J3</f>
        <v>2.9650128483889038E-3</v>
      </c>
    </row>
    <row r="5" spans="1:38">
      <c r="A5" s="32" t="s">
        <v>99</v>
      </c>
      <c r="B5" s="24">
        <v>17.258500000000002</v>
      </c>
      <c r="C5" s="24">
        <v>0</v>
      </c>
      <c r="D5" s="24">
        <f>VLOOKUP(A5,'1. Outstanding'!$C$6:$E$21,3,FALSE)</f>
        <v>18.029499999999999</v>
      </c>
      <c r="E5" s="27">
        <f t="shared" si="0"/>
        <v>4.4673639076396876E-2</v>
      </c>
      <c r="G5" s="168"/>
      <c r="H5" s="179"/>
      <c r="I5" s="179"/>
      <c r="J5" s="172"/>
      <c r="L5" s="27">
        <f t="shared" si="1"/>
        <v>4.4673639076396876E-2</v>
      </c>
      <c r="N5" s="175" t="s">
        <v>72</v>
      </c>
      <c r="O5" s="56" t="str">
        <f>A4</f>
        <v>TMBPIPF</v>
      </c>
      <c r="P5" s="57">
        <f>E4</f>
        <v>5.7287232073446326E-2</v>
      </c>
      <c r="AG5" s="60" t="s">
        <v>23</v>
      </c>
      <c r="AH5" s="26">
        <v>0.25</v>
      </c>
      <c r="AI5" s="26">
        <f>AVERAGE('4. AA History'!D33:D44)</f>
        <v>0.22833055569925803</v>
      </c>
      <c r="AJ5" s="130">
        <f t="shared" ref="AJ5:AJ8" si="2">AI5-AH5</f>
        <v>-2.1669444300741969E-2</v>
      </c>
      <c r="AK5" s="130" t="s">
        <v>95</v>
      </c>
      <c r="AL5" s="130">
        <f>J4</f>
        <v>1.7792671164553298E-2</v>
      </c>
    </row>
    <row r="6" spans="1:38">
      <c r="A6" s="32" t="s">
        <v>89</v>
      </c>
      <c r="B6" s="24">
        <v>60.700899999999997</v>
      </c>
      <c r="C6" s="24">
        <v>0</v>
      </c>
      <c r="D6" s="24">
        <f>VLOOKUP(A6,'1. Outstanding'!$C$6:$E$21,3,FALSE)</f>
        <v>63.157299999999999</v>
      </c>
      <c r="E6" s="27">
        <f t="shared" si="0"/>
        <v>4.0467274785052743E-2</v>
      </c>
      <c r="G6" s="167" t="s">
        <v>14</v>
      </c>
      <c r="H6" s="169">
        <f>'3. Benchmark'!M33</f>
        <v>9774.16</v>
      </c>
      <c r="I6" s="169">
        <f>'3. Benchmark'!M34</f>
        <v>10262.56</v>
      </c>
      <c r="J6" s="171">
        <f>I6/H6-1</f>
        <v>4.9968488340686124E-2</v>
      </c>
      <c r="L6" s="27">
        <f t="shared" si="1"/>
        <v>-9.501213555633381E-3</v>
      </c>
      <c r="N6" s="176"/>
      <c r="O6" s="56" t="str">
        <f>A5</f>
        <v>CIMB-PRINCIPAL iPROP-A</v>
      </c>
      <c r="P6" s="57">
        <f>E5</f>
        <v>4.4673639076396876E-2</v>
      </c>
      <c r="AG6" s="60" t="s">
        <v>24</v>
      </c>
      <c r="AH6" s="26">
        <v>0.3</v>
      </c>
      <c r="AI6" s="26">
        <f>AVERAGE('4. AA History'!E33:E44)</f>
        <v>0.19649670053795115</v>
      </c>
      <c r="AJ6" s="130">
        <f t="shared" si="2"/>
        <v>-0.10350329946204884</v>
      </c>
      <c r="AK6" s="130" t="s">
        <v>95</v>
      </c>
      <c r="AL6" s="130">
        <f>J6</f>
        <v>4.9968488340686124E-2</v>
      </c>
    </row>
    <row r="7" spans="1:38">
      <c r="A7" s="32" t="s">
        <v>78</v>
      </c>
      <c r="B7" s="24">
        <v>34.739400000000003</v>
      </c>
      <c r="C7" s="24">
        <v>0</v>
      </c>
      <c r="D7" s="24">
        <f>VLOOKUP(A7,'1. Outstanding'!$C$6:$E$21,3,FALSE)</f>
        <v>35.8245</v>
      </c>
      <c r="E7" s="27">
        <f t="shared" si="0"/>
        <v>3.1235427209450828E-2</v>
      </c>
      <c r="G7" s="186"/>
      <c r="H7" s="187"/>
      <c r="I7" s="187"/>
      <c r="J7" s="188"/>
      <c r="L7" s="27">
        <f t="shared" si="1"/>
        <v>3.1235427209450828E-2</v>
      </c>
      <c r="N7" s="177"/>
      <c r="O7" s="56" t="s">
        <v>9</v>
      </c>
      <c r="P7" s="57">
        <f>J4</f>
        <v>1.7792671164553298E-2</v>
      </c>
      <c r="AG7" s="60" t="s">
        <v>25</v>
      </c>
      <c r="AH7" s="26">
        <v>0.2</v>
      </c>
      <c r="AI7" s="26">
        <f>AVERAGE('4. AA History'!F33:F44)</f>
        <v>0.11755384612179144</v>
      </c>
      <c r="AJ7" s="130">
        <f t="shared" si="2"/>
        <v>-8.244615387820857E-2</v>
      </c>
      <c r="AK7" s="130" t="s">
        <v>95</v>
      </c>
      <c r="AL7" s="130">
        <f>J8</f>
        <v>7.8767884793428111E-2</v>
      </c>
    </row>
    <row r="8" spans="1:38">
      <c r="A8" s="32" t="s">
        <v>88</v>
      </c>
      <c r="B8" s="24">
        <v>10.1866</v>
      </c>
      <c r="C8" s="24">
        <v>0</v>
      </c>
      <c r="D8" s="24">
        <f>VLOOKUP(A8,'1. Outstanding'!$C$6:$E$21,3,FALSE)</f>
        <v>11.0449</v>
      </c>
      <c r="E8" s="27">
        <f t="shared" si="0"/>
        <v>8.4257750377947582E-2</v>
      </c>
      <c r="G8" s="167" t="s">
        <v>15</v>
      </c>
      <c r="H8" s="169">
        <f>'3. Benchmark'!O33</f>
        <v>4946.9399999999996</v>
      </c>
      <c r="I8" s="169">
        <f>'3. Benchmark'!O34</f>
        <v>5336.6</v>
      </c>
      <c r="J8" s="171">
        <f>I8/H8-1</f>
        <v>7.8767884793428111E-2</v>
      </c>
      <c r="L8" s="27">
        <f t="shared" si="1"/>
        <v>5.489865584519471E-3</v>
      </c>
      <c r="N8" s="175" t="s">
        <v>24</v>
      </c>
      <c r="O8" s="58" t="str">
        <f>A6</f>
        <v>1AMSET50-RA</v>
      </c>
      <c r="P8" s="57">
        <f>E6</f>
        <v>4.0467274785052743E-2</v>
      </c>
      <c r="AG8" s="60" t="s">
        <v>27</v>
      </c>
      <c r="AH8" s="26">
        <v>0.1</v>
      </c>
      <c r="AI8" s="26">
        <f>AVERAGE('4. AA History'!G33:G44)</f>
        <v>9.954555793461109E-2</v>
      </c>
      <c r="AJ8" s="130">
        <f t="shared" si="2"/>
        <v>-4.5444206538891585E-4</v>
      </c>
      <c r="AK8" s="130" t="s">
        <v>96</v>
      </c>
      <c r="AL8" s="130">
        <f>J10</f>
        <v>3.5427676649050666E-2</v>
      </c>
    </row>
    <row r="9" spans="1:38">
      <c r="A9" s="32" t="s">
        <v>54</v>
      </c>
      <c r="B9" s="24">
        <v>12.1442</v>
      </c>
      <c r="C9" s="24">
        <v>0</v>
      </c>
      <c r="D9" s="24">
        <f>VLOOKUP(A9,'1. Outstanding'!$C$6:$E$21,3,FALSE)</f>
        <v>12.6952</v>
      </c>
      <c r="E9" s="27">
        <f t="shared" si="0"/>
        <v>4.5371453039311005E-2</v>
      </c>
      <c r="G9" s="186"/>
      <c r="H9" s="187"/>
      <c r="I9" s="187"/>
      <c r="J9" s="188"/>
      <c r="L9" s="27">
        <f t="shared" si="1"/>
        <v>4.5371453039311005E-2</v>
      </c>
      <c r="N9" s="176"/>
      <c r="O9" s="58" t="str">
        <f>A7</f>
        <v>KFDYNAMIC</v>
      </c>
      <c r="P9" s="57">
        <f>E7</f>
        <v>3.1235427209450828E-2</v>
      </c>
    </row>
    <row r="10" spans="1:38" ht="20.3">
      <c r="A10" s="32" t="s">
        <v>55</v>
      </c>
      <c r="B10" s="24">
        <v>8.9228000000000005</v>
      </c>
      <c r="C10" s="24">
        <v>0</v>
      </c>
      <c r="D10" s="24">
        <f>VLOOKUP(A10,'1. Outstanding'!$C$6:$E$21,3,FALSE)</f>
        <v>9.09</v>
      </c>
      <c r="E10" s="27">
        <f t="shared" si="0"/>
        <v>1.8738512574528077E-2</v>
      </c>
      <c r="G10" s="60" t="s">
        <v>16</v>
      </c>
      <c r="H10" s="61">
        <f>'3. Benchmark'!Q33</f>
        <v>1277.25</v>
      </c>
      <c r="I10" s="61">
        <f>'3. Benchmark'!Q34</f>
        <v>1322.5</v>
      </c>
      <c r="J10" s="27">
        <f>I10/H10-1</f>
        <v>3.5427676649050666E-2</v>
      </c>
      <c r="L10" s="27">
        <f t="shared" si="1"/>
        <v>-1.6689164074522589E-2</v>
      </c>
      <c r="N10" s="177"/>
      <c r="O10" s="56" t="s">
        <v>9</v>
      </c>
      <c r="P10" s="57">
        <f>J6</f>
        <v>4.9968488340686124E-2</v>
      </c>
      <c r="AG10" s="25" t="s">
        <v>103</v>
      </c>
    </row>
    <row r="11" spans="1:38" ht="20.3">
      <c r="D11" s="33"/>
      <c r="E11" s="30"/>
      <c r="I11" s="33"/>
      <c r="J11" s="30"/>
      <c r="L11" s="30"/>
      <c r="N11" s="176" t="s">
        <v>25</v>
      </c>
      <c r="O11" s="32" t="str">
        <f>A8</f>
        <v>CIMB-PRINCIPAL GOPP-A</v>
      </c>
      <c r="P11" s="57">
        <f>E8</f>
        <v>8.4257750377947582E-2</v>
      </c>
      <c r="AG11" s="143">
        <v>43466</v>
      </c>
      <c r="AH11" s="22" t="s">
        <v>104</v>
      </c>
    </row>
    <row r="12" spans="1:38">
      <c r="N12" s="176"/>
      <c r="O12" s="32" t="str">
        <f>A9</f>
        <v>CIMB-PRINCIPAL GIF</v>
      </c>
      <c r="P12" s="57">
        <f>E9</f>
        <v>4.5371453039311005E-2</v>
      </c>
    </row>
    <row r="13" spans="1:38">
      <c r="N13" s="177"/>
      <c r="O13" s="56" t="s">
        <v>9</v>
      </c>
      <c r="P13" s="57">
        <f>J8</f>
        <v>7.8767884793428111E-2</v>
      </c>
    </row>
    <row r="14" spans="1:38">
      <c r="N14" s="175" t="s">
        <v>27</v>
      </c>
      <c r="O14" s="56" t="str">
        <f>A10</f>
        <v>TMBGOLDS</v>
      </c>
      <c r="P14" s="57">
        <f>E10</f>
        <v>1.8738512574528077E-2</v>
      </c>
    </row>
    <row r="15" spans="1:38">
      <c r="N15" s="177"/>
      <c r="O15" s="56" t="str">
        <f>G10</f>
        <v>LBMA Gold AM</v>
      </c>
      <c r="P15" s="57">
        <f>J10</f>
        <v>3.5427676649050666E-2</v>
      </c>
    </row>
  </sheetData>
  <mergeCells count="22">
    <mergeCell ref="G8:G9"/>
    <mergeCell ref="H8:H9"/>
    <mergeCell ref="I8:I9"/>
    <mergeCell ref="J8:J9"/>
    <mergeCell ref="G6:G7"/>
    <mergeCell ref="H6:H7"/>
    <mergeCell ref="I6:I7"/>
    <mergeCell ref="J6:J7"/>
    <mergeCell ref="AG2:AG3"/>
    <mergeCell ref="AL2:AL3"/>
    <mergeCell ref="AJ2:AK3"/>
    <mergeCell ref="N11:N13"/>
    <mergeCell ref="N14:N15"/>
    <mergeCell ref="AH2:AH3"/>
    <mergeCell ref="AI2:AI3"/>
    <mergeCell ref="N3:N4"/>
    <mergeCell ref="N8:N10"/>
    <mergeCell ref="G4:G5"/>
    <mergeCell ref="H4:H5"/>
    <mergeCell ref="I4:I5"/>
    <mergeCell ref="J4:J5"/>
    <mergeCell ref="N5:N7"/>
  </mergeCells>
  <conditionalFormatting sqref="J3:J4 J10 J6">
    <cfRule type="colorScale" priority="14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AJ4:AJ8">
    <cfRule type="dataBar" priority="6">
      <dataBar>
        <cfvo type="num" val="-0.15"/>
        <cfvo type="num" val="0.15"/>
        <color rgb="FF63C384"/>
      </dataBar>
      <extLst>
        <ext xmlns:x14="http://schemas.microsoft.com/office/spreadsheetml/2009/9/main" uri="{B025F937-C7B1-47D3-B67F-A62EFF666E3E}">
          <x14:id>{A272E209-5306-478D-86A3-FEEFF269D8E8}</x14:id>
        </ext>
      </extLst>
    </cfRule>
  </conditionalFormatting>
  <conditionalFormatting sqref="J8">
    <cfRule type="colorScale" priority="305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E3:E10">
    <cfRule type="colorScale" priority="306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L3:L10">
    <cfRule type="colorScale" priority="310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AH4:AH6 AH8">
    <cfRule type="dataBar" priority="3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{45BE3205-CC51-463F-8328-A3179A1DDD06}</x14:id>
        </ext>
      </extLst>
    </cfRule>
  </conditionalFormatting>
  <conditionalFormatting sqref="AI4:AI6 AI8">
    <cfRule type="dataBar" priority="3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{B27B4E01-F95C-4CA8-A9FC-33C87CDBD812}</x14:id>
        </ext>
      </extLst>
    </cfRule>
  </conditionalFormatting>
  <conditionalFormatting sqref="AH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{55765AC6-9989-42C4-ADB1-B94D6E6AD8C9}</x14:id>
        </ext>
      </extLst>
    </cfRule>
  </conditionalFormatting>
  <conditionalFormatting sqref="AI7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{A7244CEB-A6E3-4FB2-A6FE-22F34503B627}</x14:id>
        </ext>
      </extLst>
    </cfRule>
  </conditionalFormatting>
  <conditionalFormatting sqref="AH4:AH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{593DCAEE-4CEC-4E91-9354-1F63B3588A54}</x14:id>
        </ext>
      </extLst>
    </cfRule>
  </conditionalFormatting>
  <conditionalFormatting sqref="AI4:AI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{A26B64A7-8DAB-4B4C-BD5E-2E9FEDB80E02}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72E209-5306-478D-86A3-FEEFF269D8E8}">
            <x14:dataBar minLength="0" maxLength="100" border="1" negativeBarBorderColorSameAsPositive="0">
              <x14:cfvo type="num">
                <xm:f>-0.15</xm:f>
              </x14:cfvo>
              <x14:cfvo type="num">
                <xm:f>0.15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AJ4:AJ8</xm:sqref>
        </x14:conditionalFormatting>
        <x14:conditionalFormatting xmlns:xm="http://schemas.microsoft.com/office/excel/2006/main">
          <x14:cfRule type="dataBar" id="{45BE3205-CC51-463F-8328-A3179A1DDD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AH4:AH6 AH8</xm:sqref>
        </x14:conditionalFormatting>
        <x14:conditionalFormatting xmlns:xm="http://schemas.microsoft.com/office/excel/2006/main">
          <x14:cfRule type="dataBar" id="{B27B4E01-F95C-4CA8-A9FC-33C87CDBD81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AI4:AI6 AI8</xm:sqref>
        </x14:conditionalFormatting>
        <x14:conditionalFormatting xmlns:xm="http://schemas.microsoft.com/office/excel/2006/main">
          <x14:cfRule type="dataBar" id="{55765AC6-9989-42C4-ADB1-B94D6E6AD8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AH7</xm:sqref>
        </x14:conditionalFormatting>
        <x14:conditionalFormatting xmlns:xm="http://schemas.microsoft.com/office/excel/2006/main">
          <x14:cfRule type="dataBar" id="{A7244CEB-A6E3-4FB2-A6FE-22F34503B62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AI7</xm:sqref>
        </x14:conditionalFormatting>
        <x14:conditionalFormatting xmlns:xm="http://schemas.microsoft.com/office/excel/2006/main">
          <x14:cfRule type="dataBar" id="{593DCAEE-4CEC-4E91-9354-1F63B3588A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AH4:AH8</xm:sqref>
        </x14:conditionalFormatting>
        <x14:conditionalFormatting xmlns:xm="http://schemas.microsoft.com/office/excel/2006/main">
          <x14:cfRule type="dataBar" id="{A26B64A7-8DAB-4B4C-BD5E-2E9FEDB80E0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AI4:AI8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workbookViewId="0">
      <selection activeCell="F8" sqref="F8"/>
    </sheetView>
  </sheetViews>
  <sheetFormatPr defaultColWidth="8.6640625" defaultRowHeight="20.95"/>
  <cols>
    <col min="1" max="1" width="12.44140625" style="53" customWidth="1"/>
    <col min="2" max="8" width="14.44140625" style="53" customWidth="1"/>
    <col min="9" max="16384" width="8.6640625" style="53"/>
  </cols>
  <sheetData>
    <row r="1" spans="1:8" ht="46.5" customHeight="1">
      <c r="A1" s="54" t="s">
        <v>66</v>
      </c>
      <c r="B1" s="54" t="s">
        <v>22</v>
      </c>
      <c r="C1" s="54" t="s">
        <v>23</v>
      </c>
      <c r="D1" s="54" t="s">
        <v>24</v>
      </c>
      <c r="E1" s="54" t="s">
        <v>67</v>
      </c>
      <c r="F1" s="54" t="s">
        <v>68</v>
      </c>
      <c r="G1" s="54" t="s">
        <v>69</v>
      </c>
      <c r="H1" s="54" t="s">
        <v>70</v>
      </c>
    </row>
    <row r="2" spans="1:8">
      <c r="A2" s="2">
        <f>'2. Performance'!A4</f>
        <v>42613</v>
      </c>
      <c r="B2" s="55">
        <v>0</v>
      </c>
      <c r="C2" s="55">
        <v>0</v>
      </c>
      <c r="D2" s="55">
        <v>0</v>
      </c>
      <c r="E2" s="55">
        <v>0</v>
      </c>
      <c r="F2" s="55">
        <v>0</v>
      </c>
      <c r="G2" s="55">
        <v>0</v>
      </c>
      <c r="H2" s="55">
        <v>0</v>
      </c>
    </row>
    <row r="3" spans="1:8">
      <c r="A3" s="2">
        <f>'2. Performance'!A5</f>
        <v>42643</v>
      </c>
      <c r="B3" s="55">
        <f>'3. Benchmark'!J6</f>
        <v>1.6940451745379725E-3</v>
      </c>
      <c r="C3" s="55">
        <f>'3. Benchmark'!L6</f>
        <v>1.2935359690573023E-2</v>
      </c>
      <c r="D3" s="55">
        <f>'3. Benchmark'!N6</f>
        <v>-3.9698734384074896E-2</v>
      </c>
      <c r="E3" s="55">
        <f>'3. Benchmark'!P6</f>
        <v>-7.7227573787281845E-3</v>
      </c>
      <c r="F3" s="55">
        <f>'3. Benchmark'!R6</f>
        <v>1.0232416600098881E-2</v>
      </c>
      <c r="G3" s="55">
        <f>'3. Benchmark'!T6</f>
        <v>-8.9429834321342657E-3</v>
      </c>
      <c r="H3" s="55">
        <f>(('3. Benchmark'!E6))/100-1</f>
        <v>-7.2057050805000022E-3</v>
      </c>
    </row>
    <row r="4" spans="1:8">
      <c r="A4" s="2">
        <f>'2. Performance'!A6</f>
        <v>42674</v>
      </c>
      <c r="B4" s="55">
        <f>(1+B3)*(1+'3. Benchmark'!J7)-1</f>
        <v>1.6427104722793739E-3</v>
      </c>
      <c r="C4" s="55">
        <f>(1+C3)*(1+'3. Benchmark'!L7)-1</f>
        <v>4.9989965517869273E-3</v>
      </c>
      <c r="D4" s="55">
        <f>(1+D3)*(1+'3. Benchmark'!N7)-1</f>
        <v>-3.1242891814240781E-2</v>
      </c>
      <c r="E4" s="55">
        <f>(1+E3)*(1+'3. Benchmark'!P7)-1</f>
        <v>-1.7942911785335469E-2</v>
      </c>
      <c r="F4" s="55">
        <f>(1+F3)*(1+'3. Benchmark'!R7)-1</f>
        <v>-3.062117235345585E-2</v>
      </c>
      <c r="G4" s="55">
        <f>(1+G3)*(1+'3. Benchmark'!T7)-1</f>
        <v>-1.4323171802328338E-2</v>
      </c>
      <c r="H4" s="55">
        <f>(('3. Benchmark'!E7))/100-1</f>
        <v>-3.6720806320803545E-3</v>
      </c>
    </row>
    <row r="5" spans="1:8">
      <c r="A5" s="2">
        <f>'2. Performance'!A7</f>
        <v>42704</v>
      </c>
      <c r="B5" s="55">
        <f>(1+B4)*(1+'3. Benchmark'!J8)-1</f>
        <v>2.6694045174537884E-3</v>
      </c>
      <c r="C5" s="55">
        <f>(1+C4)*(1+'3. Benchmark'!L8)-1</f>
        <v>-7.8670339895277053E-3</v>
      </c>
      <c r="D5" s="55">
        <f>(1+D4)*(1+'3. Benchmark'!N8)-1</f>
        <v>-2.1036917294395385E-2</v>
      </c>
      <c r="E5" s="55">
        <f>(1+E4)*(1+'3. Benchmark'!P8)-1</f>
        <v>2.0799506830829761E-2</v>
      </c>
      <c r="F5" s="55">
        <f>(1+F4)*(1+'3. Benchmark'!R8)-1</f>
        <v>-9.6656396211343143E-2</v>
      </c>
      <c r="G5" s="55">
        <f>(1+G4)*(1+'3. Benchmark'!T8)-1</f>
        <v>-1.3148524209086299E-2</v>
      </c>
      <c r="H5" s="55">
        <f>(('3. Benchmark'!E8))/100-1</f>
        <v>-6.1429112638394789E-3</v>
      </c>
    </row>
    <row r="6" spans="1:8">
      <c r="A6" s="2">
        <f>'2. Performance'!A8</f>
        <v>42734</v>
      </c>
      <c r="B6" s="55">
        <f>(1+B5)*(1+'3. Benchmark'!J9)-1</f>
        <v>2.8747433264886268E-3</v>
      </c>
      <c r="C6" s="55">
        <f>(1+C5)*(1+'3. Benchmark'!L9)-1</f>
        <v>-3.4120888142891159E-2</v>
      </c>
      <c r="D6" s="55">
        <f>(1+D5)*(1+'3. Benchmark'!N9)-1</f>
        <v>9.7499464470662822E-4</v>
      </c>
      <c r="E6" s="55">
        <f>(1+E5)*(1+'3. Benchmark'!P9)-1</f>
        <v>4.3225112795458598E-2</v>
      </c>
      <c r="F6" s="55">
        <f>(1+F5)*(1+'3. Benchmark'!R9)-1</f>
        <v>-0.11818631366731347</v>
      </c>
      <c r="G6" s="55">
        <f>(1+G5)*(1+'3. Benchmark'!T9)-1</f>
        <v>-1.1006006898143461E-2</v>
      </c>
      <c r="H6" s="55">
        <f>(('3. Benchmark'!E9))/100-1</f>
        <v>-4.8785161734162807E-3</v>
      </c>
    </row>
    <row r="7" spans="1:8">
      <c r="A7" s="2">
        <f>'2. Performance'!A9</f>
        <v>42766</v>
      </c>
      <c r="B7" s="55">
        <f>(1+B6)*(1+'3. Benchmark'!J10)-1</f>
        <v>5.6981519507184331E-3</v>
      </c>
      <c r="C7" s="55">
        <f>(1+C6)*(1+'3. Benchmark'!L10)-1</f>
        <v>-1.6511284231267798E-2</v>
      </c>
      <c r="D7" s="55">
        <f>(1+D6)*(1+'3. Benchmark'!N10)-1</f>
        <v>2.3445143024978909E-2</v>
      </c>
      <c r="E7" s="55">
        <f>(1+E6)*(1+'3. Benchmark'!P10)-1</f>
        <v>5.906865778865078E-2</v>
      </c>
      <c r="F7" s="55">
        <f>(1+F6)*(1+'3. Benchmark'!R10)-1</f>
        <v>-8.7983567271482488E-2</v>
      </c>
      <c r="G7" s="55">
        <f>(1+G6)*(1+'3. Benchmark'!T10)-1</f>
        <v>6.9711194260024811E-3</v>
      </c>
      <c r="H7" s="55">
        <f>(('3. Benchmark'!E10))/100-1</f>
        <v>1.6863907316495563E-3</v>
      </c>
    </row>
    <row r="8" spans="1:8">
      <c r="A8" s="2">
        <f>'2. Performance'!A10</f>
        <v>42794</v>
      </c>
      <c r="B8" s="55">
        <f>(1+B7)*(1+'3. Benchmark'!J11)-1</f>
        <v>8.2648870636545801E-3</v>
      </c>
      <c r="C8" s="55">
        <f>(1+C7)*(1+'3. Benchmark'!L11)-1</f>
        <v>-2.2780098885260669E-2</v>
      </c>
      <c r="D8" s="55">
        <f>(1+D7)*(1+'3. Benchmark'!N11)-1</f>
        <v>1.4341144332332911E-2</v>
      </c>
      <c r="E8" s="55">
        <f>(1+E7)*(1+'3. Benchmark'!P11)-1</f>
        <v>0.1029587723194243</v>
      </c>
      <c r="F8" s="55">
        <f>(1+F7)*(1+'3. Benchmark'!R11)-1</f>
        <v>-4.7586442998973078E-2</v>
      </c>
      <c r="G8" s="55">
        <f>(1+G7)*(1+'3. Benchmark'!T11)-1</f>
        <v>1.5871280620353367E-2</v>
      </c>
      <c r="H8" s="55">
        <f>(('3. Benchmark'!E11))/100-1</f>
        <v>-1.0925189949372305E-3</v>
      </c>
    </row>
    <row r="9" spans="1:8">
      <c r="A9" s="2">
        <f>'2. Performance'!A11</f>
        <v>42825</v>
      </c>
      <c r="B9" s="55">
        <f>(1+B8)*(1+'3. Benchmark'!J12)-1</f>
        <v>9.3942505133466359E-3</v>
      </c>
      <c r="C9" s="55">
        <f>(1+C8)*(1+'3. Benchmark'!L12)-1</f>
        <v>-3.5854116874350472E-2</v>
      </c>
      <c r="D9" s="55">
        <f>(1+D8)*(1+'3. Benchmark'!N12)-1</f>
        <v>3.0577068744299662E-2</v>
      </c>
      <c r="E9" s="55">
        <f>(1+E8)*(1+'3. Benchmark'!P12)-1</f>
        <v>0.10391744270427594</v>
      </c>
      <c r="F9" s="55">
        <f>(1+F8)*(1+'3. Benchmark'!R12)-1</f>
        <v>-5.5346342576743202E-2</v>
      </c>
      <c r="G9" s="55">
        <f>(1+G8)*(1+'3. Benchmark'!T12)-1</f>
        <v>1.687120863861713E-2</v>
      </c>
      <c r="H9" s="55">
        <f>(('3. Benchmark'!E12))/100-1</f>
        <v>-4.7078464231488093E-3</v>
      </c>
    </row>
    <row r="10" spans="1:8">
      <c r="A10" s="2">
        <f>'2. Performance'!A12</f>
        <v>42853</v>
      </c>
      <c r="B10" s="55">
        <f>(1+B9)*(1+'3. Benchmark'!J13)-1</f>
        <v>1.1242299794660848E-2</v>
      </c>
      <c r="C10" s="55">
        <f>(1+C9)*(1+'3. Benchmark'!L13)-1</f>
        <v>-6.2950867526591736E-2</v>
      </c>
      <c r="D10" s="55">
        <f>(1+D9)*(1+'3. Benchmark'!N13)-1</f>
        <v>3.2030175145697504E-2</v>
      </c>
      <c r="E10" s="55">
        <f>(1+E9)*(1+'3. Benchmark'!P13)-1</f>
        <v>0.11486570120064399</v>
      </c>
      <c r="F10" s="55">
        <f>(1+F9)*(1+'3. Benchmark'!R13)-1</f>
        <v>-3.7201871505192385E-2</v>
      </c>
      <c r="G10" s="55">
        <f>(1+G9)*(1+'3. Benchmark'!T13)-1</f>
        <v>1.4406114839961237E-2</v>
      </c>
      <c r="H10" s="55">
        <f>(('3. Benchmark'!E13))/100-1</f>
        <v>9.8754922493404784E-4</v>
      </c>
    </row>
    <row r="11" spans="1:8">
      <c r="A11" s="2">
        <f>'2. Performance'!A13</f>
        <v>42886</v>
      </c>
      <c r="B11" s="55">
        <f>(1+B10)*(1+'3. Benchmark'!J14)-1</f>
        <v>1.3757700205338397E-2</v>
      </c>
      <c r="C11" s="55">
        <f>(1+C10)*(1+'3. Benchmark'!L14)-1</f>
        <v>-6.2870591669555775E-2</v>
      </c>
      <c r="D11" s="55">
        <f>(1+D10)*(1+'3. Benchmark'!N14)-1</f>
        <v>3.3219381524348668E-2</v>
      </c>
      <c r="E11" s="55">
        <f>(1+E10)*(1+'3. Benchmark'!P14)-1</f>
        <v>0.12874579216511517</v>
      </c>
      <c r="F11" s="55">
        <f>(1+F10)*(1+'3. Benchmark'!R14)-1</f>
        <v>-3.8533226824907896E-2</v>
      </c>
      <c r="G11" s="55">
        <f>(1+G10)*(1+'3. Benchmark'!T14)-1</f>
        <v>1.7542602280773645E-2</v>
      </c>
      <c r="H11" s="55">
        <f>(('3. Benchmark'!E14))/100-1</f>
        <v>-2.3868137650162602E-3</v>
      </c>
    </row>
    <row r="12" spans="1:8">
      <c r="A12" s="2">
        <f>'2. Performance'!A14</f>
        <v>42916</v>
      </c>
      <c r="B12" s="55">
        <f>(1+B11)*(1+'3. Benchmark'!J15)-1</f>
        <v>1.5092402464065291E-2</v>
      </c>
      <c r="C12" s="55">
        <f>(1+C11)*(1+'3. Benchmark'!L15)-1</f>
        <v>-7.2405174143876705E-2</v>
      </c>
      <c r="D12" s="55">
        <f>(1+D11)*(1+'3. Benchmark'!N15)-1</f>
        <v>4.2169898613807488E-2</v>
      </c>
      <c r="E12" s="55">
        <f>(1+E11)*(1+'3. Benchmark'!P15)-1</f>
        <v>0.13364835970283706</v>
      </c>
      <c r="F12" s="55">
        <f>(1+F11)*(1+'3. Benchmark'!R15)-1</f>
        <v>-5.4167142150709613E-2</v>
      </c>
      <c r="G12" s="55">
        <f>(1+G11)*(1+'3. Benchmark'!T15)-1</f>
        <v>1.702912807273238E-2</v>
      </c>
      <c r="H12" s="55">
        <f>(('3. Benchmark'!E15))/100-1</f>
        <v>6.0906606748227787E-3</v>
      </c>
    </row>
    <row r="13" spans="1:8">
      <c r="A13" s="2">
        <f>'2. Performance'!A15</f>
        <v>42947</v>
      </c>
      <c r="B13" s="55">
        <f>(1+B12)*(1+'3. Benchmark'!J16)-1</f>
        <v>1.6991786447638102E-2</v>
      </c>
      <c r="C13" s="55">
        <f>(1+C12)*(1+'3. Benchmark'!L16)-1</f>
        <v>-6.4676798452865669E-2</v>
      </c>
      <c r="D13" s="55">
        <f>(1+D12)*(1+'3. Benchmark'!N16)-1</f>
        <v>4.3160351837252309E-2</v>
      </c>
      <c r="E13" s="55">
        <f>(1+E12)*(1+'3. Benchmark'!P16)-1</f>
        <v>0.15963196765276311</v>
      </c>
      <c r="F13" s="55">
        <f>(1+F12)*(1+'3. Benchmark'!R16)-1</f>
        <v>-3.6593251930465476E-2</v>
      </c>
      <c r="G13" s="55">
        <f>(1+G12)*(1+'3. Benchmark'!T16)-1</f>
        <v>2.6274729666320829E-2</v>
      </c>
      <c r="H13" s="55">
        <f>(('3. Benchmark'!E16))/100-1</f>
        <v>1.9773207655472191E-2</v>
      </c>
    </row>
    <row r="14" spans="1:8">
      <c r="A14" s="2">
        <f>'2. Performance'!A16</f>
        <v>42978</v>
      </c>
      <c r="B14" s="55">
        <f>(1+B13)*(1+'3. Benchmark'!J17)-1</f>
        <v>1.9301848049280812E-2</v>
      </c>
      <c r="C14" s="55">
        <f>(1+C13)*(1+'3. Benchmark'!L17)-1</f>
        <v>-4.0389702796884253E-2</v>
      </c>
      <c r="D14" s="55">
        <f>(1+D13)*(1+'3. Benchmark'!N17)-1</f>
        <v>7.7782047290000822E-2</v>
      </c>
      <c r="E14" s="55">
        <f>(1+E13)*(1+'3. Benchmark'!P17)-1</f>
        <v>0.15567593543173008</v>
      </c>
      <c r="F14" s="55">
        <f>(1+F13)*(1+'3. Benchmark'!R17)-1</f>
        <v>-6.5806991517366464E-3</v>
      </c>
      <c r="G14" s="55">
        <f>(1+G13)*(1+'3. Benchmark'!T17)-1</f>
        <v>4.6001868819416147E-2</v>
      </c>
      <c r="H14" s="55">
        <f>(('3. Benchmark'!E17))/100-1</f>
        <v>3.3759826081155575E-2</v>
      </c>
    </row>
    <row r="15" spans="1:8">
      <c r="A15" s="2">
        <f>'2. Performance'!A17</f>
        <v>43007</v>
      </c>
      <c r="B15" s="55">
        <f>(1+B14)*(1+'3. Benchmark'!J18)-1</f>
        <v>2.0790554414783724E-2</v>
      </c>
      <c r="C15" s="55">
        <f>(1+C14)*(1+'3. Benchmark'!L18)-1</f>
        <v>1.7981791976062755E-2</v>
      </c>
      <c r="D15" s="55">
        <f>(1+D14)*(1+'3. Benchmark'!N18)-1</f>
        <v>0.11806158256095656</v>
      </c>
      <c r="E15" s="55">
        <f>(1+E14)*(1+'3. Benchmark'!P18)-1</f>
        <v>0.18190952578580721</v>
      </c>
      <c r="F15" s="55">
        <f>(1+F14)*(1+'3. Benchmark'!R18)-1</f>
        <v>-2.0921297881243195E-2</v>
      </c>
      <c r="G15" s="55">
        <f>(1+G14)*(1+'3. Benchmark'!T18)-1</f>
        <v>7.7104046392772574E-2</v>
      </c>
      <c r="H15" s="55">
        <f>(('3. Benchmark'!E18))/100-1</f>
        <v>5.1587222462509352E-2</v>
      </c>
    </row>
    <row r="16" spans="1:8">
      <c r="A16" s="2">
        <f>'2. Performance'!A18</f>
        <v>43039</v>
      </c>
      <c r="B16" s="55">
        <f>(1+B15)*(1+'3. Benchmark'!J19)-1</f>
        <v>2.2279260780286858E-2</v>
      </c>
      <c r="C16" s="55">
        <f>(1+C15)*(1+'3. Benchmark'!L19)-1</f>
        <v>3.6521866048785601E-2</v>
      </c>
      <c r="D16" s="55">
        <f>(1+D15)*(1+'3. Benchmark'!N19)-1</f>
        <v>0.15054557741104135</v>
      </c>
      <c r="E16" s="55">
        <f>(1+E15)*(1+'3. Benchmark'!P19)-1</f>
        <v>0.21281511738251502</v>
      </c>
      <c r="F16" s="55">
        <f>(1+F15)*(1+'3. Benchmark'!R19)-1</f>
        <v>-3.046901745977415E-2</v>
      </c>
      <c r="G16" s="55">
        <f>(1+G15)*(1+'3. Benchmark'!T19)-1</f>
        <v>9.621473403749814E-2</v>
      </c>
      <c r="H16" s="55">
        <f>(('3. Benchmark'!E19))/100-1</f>
        <v>8.134412457937934E-2</v>
      </c>
    </row>
    <row r="17" spans="1:8">
      <c r="A17" s="2">
        <f>'2. Performance'!A19</f>
        <v>43069</v>
      </c>
      <c r="B17" s="55">
        <f>(1+B16)*(1+'3. Benchmark'!J20)-1</f>
        <v>2.2997946611909237E-2</v>
      </c>
      <c r="C17" s="55">
        <f>(1+C16)*(1+'3. Benchmark'!L20)-1</f>
        <v>4.2174016164638228E-2</v>
      </c>
      <c r="D17" s="55">
        <f>(1+D16)*(1+'3. Benchmark'!N20)-1</f>
        <v>0.13544475435214198</v>
      </c>
      <c r="E17" s="55">
        <f>(1+E16)*(1+'3. Benchmark'!P20)-1</f>
        <v>0.24061170451594527</v>
      </c>
      <c r="F17" s="55">
        <f>(1+F16)*(1+'3. Benchmark'!R20)-1</f>
        <v>-2.4573015329605541E-2</v>
      </c>
      <c r="G17" s="55">
        <f>(1+G16)*(1+'3. Benchmark'!T20)-1</f>
        <v>9.9199910394860202E-2</v>
      </c>
      <c r="H17" s="55">
        <f>(('3. Benchmark'!E20))/100-1</f>
        <v>7.3556324581133703E-2</v>
      </c>
    </row>
    <row r="18" spans="1:8">
      <c r="A18" s="2">
        <f>'2. Performance'!A20</f>
        <v>43098</v>
      </c>
      <c r="B18" s="55">
        <f>(1+B17)*(1+'3. Benchmark'!J21)-1</f>
        <v>2.4691991786447209E-2</v>
      </c>
      <c r="C18" s="55">
        <f>(1+C17)*(1+'3. Benchmark'!L21)-1</f>
        <v>5.9703344219225851E-2</v>
      </c>
      <c r="D18" s="55">
        <f>(1+D17)*(1+'3. Benchmark'!N21)-1</f>
        <v>0.17413426438144697</v>
      </c>
      <c r="E18" s="55">
        <f>(1+E17)*(1+'3. Benchmark'!P21)-1</f>
        <v>0.27165563588970776</v>
      </c>
      <c r="F18" s="55">
        <f>(1+F17)*(1+'3. Benchmark'!R21)-1</f>
        <v>-1.3655901707938733E-2</v>
      </c>
      <c r="G18" s="55">
        <f>(1+G17)*(1+'3. Benchmark'!T21)-1</f>
        <v>0.12206273228461106</v>
      </c>
      <c r="H18" s="55">
        <f>(('3. Benchmark'!E21))/100-1</f>
        <v>9.5451354232686692E-2</v>
      </c>
    </row>
    <row r="19" spans="1:8">
      <c r="A19" s="2">
        <f>'2. Performance'!A21</f>
        <v>43131</v>
      </c>
      <c r="B19" s="55">
        <f>(1+B18)*(1+'3. Benchmark'!J22)-1</f>
        <v>2.7926078028746915E-2</v>
      </c>
      <c r="C19" s="55">
        <f>(1+C18)*(1+'3. Benchmark'!L22)-1</f>
        <v>8.8923756180328661E-2</v>
      </c>
      <c r="D19" s="55">
        <f>(1+D18)*(1+'3. Benchmark'!N22)-1</f>
        <v>0.22330027405851727</v>
      </c>
      <c r="E19" s="55">
        <f>(1+E18)*(1+'3. Benchmark'!P22)-1</f>
        <v>0.33688648129136634</v>
      </c>
      <c r="F19" s="55">
        <f>(1+F18)*(1+'3. Benchmark'!R22)-1</f>
        <v>2.1986382137015426E-2</v>
      </c>
      <c r="G19" s="55">
        <f>(1+G18)*(1+'3. Benchmark'!T22)-1</f>
        <v>0.15999071167335344</v>
      </c>
      <c r="H19" s="55">
        <f>(('3. Benchmark'!E22))/100-1</f>
        <v>0.12200265469458094</v>
      </c>
    </row>
    <row r="20" spans="1:8">
      <c r="A20" s="2">
        <f>'2. Performance'!A22</f>
        <v>43159</v>
      </c>
      <c r="B20" s="55">
        <f>(1+B19)*(1+'3. Benchmark'!J23)-1</f>
        <v>2.9004106776179928E-2</v>
      </c>
      <c r="C20" s="55">
        <f>(1+C19)*(1+'3. Benchmark'!L23)-1</f>
        <v>9.5021072412471819E-2</v>
      </c>
      <c r="D20" s="55">
        <f>(1+D19)*(1+'3. Benchmark'!N23)-1</f>
        <v>0.22807366233605597</v>
      </c>
      <c r="E20" s="55">
        <f>(1+E19)*(1+'3. Benchmark'!P23)-1</f>
        <v>0.30260005970453641</v>
      </c>
      <c r="F20" s="55">
        <f>(1+F19)*(1+'3. Benchmark'!R23)-1</f>
        <v>4.45053064019163E-3</v>
      </c>
      <c r="G20" s="55">
        <f>(1+G19)*(1+'3. Benchmark'!T23)-1</f>
        <v>0.15521459348352651</v>
      </c>
      <c r="H20" s="55">
        <f>(('3. Benchmark'!E23))/100-1</f>
        <v>0.10124033631237839</v>
      </c>
    </row>
    <row r="21" spans="1:8">
      <c r="A21" s="2">
        <f>'2. Performance'!A23</f>
        <v>43189</v>
      </c>
      <c r="B21" s="55">
        <f>(1+B20)*(1+'3. Benchmark'!J24)-1</f>
        <v>3.0492813141683062E-2</v>
      </c>
      <c r="C21" s="55">
        <f>(1+C20)*(1+'3. Benchmark'!L24)-1</f>
        <v>9.3470288810640012E-2</v>
      </c>
      <c r="D21" s="55">
        <f>(1+D20)*(1+'3. Benchmark'!N24)-1</f>
        <v>0.19903693054460558</v>
      </c>
      <c r="E21" s="55">
        <f>(1+E20)*(1+'3. Benchmark'!P24)-1</f>
        <v>0.25554026536967145</v>
      </c>
      <c r="F21" s="55">
        <f>(1+F20)*(1+'3. Benchmark'!R24)-1</f>
        <v>7.1893187264635561E-3</v>
      </c>
      <c r="G21" s="55">
        <f>(1+G20)*(1+'3. Benchmark'!T24)-1</f>
        <v>0.13883003245954484</v>
      </c>
      <c r="H21" s="55">
        <f>(('3. Benchmark'!E24))/100-1</f>
        <v>8.0967074032293418E-2</v>
      </c>
    </row>
    <row r="22" spans="1:8">
      <c r="A22" s="2">
        <f>'2. Performance'!A24</f>
        <v>43220</v>
      </c>
      <c r="B22" s="55">
        <f>(1+B21)*(1+'3. Benchmark'!J25)-1</f>
        <v>2.9414784394249605E-2</v>
      </c>
      <c r="C22" s="55">
        <f>(1+C21)*(1+'3. Benchmark'!L25)-1</f>
        <v>0.11074419368374944</v>
      </c>
      <c r="D22" s="55">
        <f>(1+D21)*(1+'3. Benchmark'!N25)-1</f>
        <v>0.20850089328501409</v>
      </c>
      <c r="E22" s="55">
        <f>(1+E21)*(1+'3. Benchmark'!P25)-1</f>
        <v>0.27071880862754893</v>
      </c>
      <c r="F22" s="55">
        <f>(1+F21)*(1+'3. Benchmark'!R25)-1</f>
        <v>1.369394043135852E-3</v>
      </c>
      <c r="G22" s="55">
        <f>(1+G21)*(1+'3. Benchmark'!T25)-1</f>
        <v>0.14794103150254201</v>
      </c>
      <c r="H22" s="55">
        <f>(('3. Benchmark'!E25))/100-1</f>
        <v>8.607385020130498E-2</v>
      </c>
    </row>
    <row r="23" spans="1:8">
      <c r="A23" s="2">
        <f>'2. Performance'!A25</f>
        <v>43251</v>
      </c>
      <c r="B23" s="55">
        <f>(1+B22)*(1+'3. Benchmark'!J26)-1</f>
        <v>2.7361396303900554E-2</v>
      </c>
      <c r="C23" s="55">
        <f>(1+C22)*(1+'3. Benchmark'!L26)-1</f>
        <v>0.1308277535531186</v>
      </c>
      <c r="D23" s="55">
        <f>(1+D22)*(1+'3. Benchmark'!N26)-1</f>
        <v>0.17726683494433804</v>
      </c>
      <c r="E23" s="55">
        <f>(1+E22)*(1+'3. Benchmark'!P26)-1</f>
        <v>0.2993648505323665</v>
      </c>
      <c r="F23" s="55">
        <f>(1+F22)*(1+'3. Benchmark'!R26)-1</f>
        <v>-8.3304804290769141E-3</v>
      </c>
      <c r="G23" s="55">
        <f>(1+G22)*(1+'3. Benchmark'!T26)-1</f>
        <v>0.14794961110335314</v>
      </c>
      <c r="H23" s="55">
        <f>(('3. Benchmark'!E26))/100-1</f>
        <v>7.7409883082139475E-2</v>
      </c>
    </row>
    <row r="24" spans="1:8">
      <c r="A24" s="2">
        <f>'2. Performance'!A26</f>
        <v>43280</v>
      </c>
      <c r="B24" s="55">
        <f>(1+B23)*(1+'3. Benchmark'!J27)-1</f>
        <v>2.9466119096508203E-2</v>
      </c>
      <c r="C24" s="55">
        <f>(1+C23)*(1+'3. Benchmark'!L27)-1</f>
        <v>0.11229497728558102</v>
      </c>
      <c r="D24" s="55">
        <f>(1+D23)*(1+'3. Benchmark'!N27)-1</f>
        <v>8.807414817710213E-2</v>
      </c>
      <c r="E24" s="55">
        <f>(1+E23)*(1+'3. Benchmark'!P27)-1</f>
        <v>0.29758827655335041</v>
      </c>
      <c r="F24" s="55">
        <f>(1+F23)*(1+'3. Benchmark'!R27)-1</f>
        <v>-4.8613488531325078E-2</v>
      </c>
      <c r="G24" s="55">
        <f>(1+G23)*(1+'3. Benchmark'!T27)-1</f>
        <v>0.11253052658213569</v>
      </c>
      <c r="H24" s="55">
        <f>(('3. Benchmark'!E27))/100-1</f>
        <v>4.9992344666697663E-2</v>
      </c>
    </row>
    <row r="25" spans="1:8">
      <c r="A25" s="2">
        <f>'2. Performance'!A27</f>
        <v>43312</v>
      </c>
      <c r="B25" s="55">
        <f>(1+B24)*(1+'3. Benchmark'!J28)-1</f>
        <v>3.0082135523612941E-2</v>
      </c>
      <c r="C25" s="55">
        <f>(1+C24)*(1+'3. Benchmark'!L28)-1</f>
        <v>0.1411869880133545</v>
      </c>
      <c r="D25" s="55">
        <f>(1+D24)*(1+'3. Benchmark'!N28)-1</f>
        <v>0.16094257579672377</v>
      </c>
      <c r="E25" s="55">
        <f>(1+E24)*(1+'3. Benchmark'!P28)-1</f>
        <v>0.35694089493700787</v>
      </c>
      <c r="F25" s="55">
        <f>(1+F24)*(1+'3. Benchmark'!R28)-1</f>
        <v>-7.2463768115942129E-2</v>
      </c>
      <c r="G25" s="55">
        <f>(1+G24)*(1+'3. Benchmark'!T28)-1</f>
        <v>0.14959538850712351</v>
      </c>
      <c r="H25" s="55">
        <f>(('3. Benchmark'!E28))/100-1</f>
        <v>6.517249244100487E-2</v>
      </c>
    </row>
    <row r="26" spans="1:8">
      <c r="A26" s="2">
        <f>'2. Performance'!A28</f>
        <v>43343</v>
      </c>
      <c r="B26" s="55">
        <f>(1+B25)*(1+'3. Benchmark'!J29)-1</f>
        <v>2.9620123203284443E-2</v>
      </c>
      <c r="C26" s="55">
        <f>(1+C25)*(1+'3. Benchmark'!L29)-1</f>
        <v>0.19745306599040302</v>
      </c>
      <c r="D26" s="55">
        <f>(1+D25)*(1+'3. Benchmark'!N29)-1</f>
        <v>0.18119993904903198</v>
      </c>
      <c r="E26" s="55">
        <f>(1+E25)*(1+'3. Benchmark'!P29)-1</f>
        <v>0.3905453256930953</v>
      </c>
      <c r="F26" s="55">
        <f>(1+F25)*(1+'3. Benchmark'!R29)-1</f>
        <v>-8.1859332800791385E-2</v>
      </c>
      <c r="G26" s="55">
        <f>(1+G25)*(1+'3. Benchmark'!T29)-1</f>
        <v>0.17423543588125434</v>
      </c>
      <c r="H26" s="55">
        <f>(('3. Benchmark'!E29))/100-1</f>
        <v>6.9916619473002317E-2</v>
      </c>
    </row>
    <row r="27" spans="1:8">
      <c r="A27" s="2">
        <f>'2. Performance'!A29</f>
        <v>43371</v>
      </c>
      <c r="B27" s="55">
        <f>(1+B26)*(1+'3. Benchmark'!J30)-1</f>
        <v>3.0184804928130582E-2</v>
      </c>
      <c r="C27" s="55">
        <f>(1+C26)*(1+'3. Benchmark'!L30)-1</f>
        <v>0.22561894510226033</v>
      </c>
      <c r="D27" s="55">
        <f>(1+D26)*(1+'3. Benchmark'!N30)-1</f>
        <v>0.20760208734980301</v>
      </c>
      <c r="E27" s="55">
        <f>(1+E26)*(1+'3. Benchmark'!P30)-1</f>
        <v>0.39874135073016825</v>
      </c>
      <c r="F27" s="55">
        <f>(1+F26)*(1+'3. Benchmark'!R30)-1</f>
        <v>-9.9623416638137674E-2</v>
      </c>
      <c r="G27" s="55">
        <f>(1+G26)*(1+'3. Benchmark'!T30)-1</f>
        <v>0.18822323635516325</v>
      </c>
      <c r="H27" s="55">
        <f>(('3. Benchmark'!E30))/100-1</f>
        <v>7.3569856921787302E-2</v>
      </c>
    </row>
    <row r="28" spans="1:8">
      <c r="A28" s="2">
        <f>'2. Performance'!A30</f>
        <v>43404</v>
      </c>
      <c r="B28" s="55">
        <f>(1+B27)*(1+'3. Benchmark'!J31)-1</f>
        <v>3.1057494866528756E-2</v>
      </c>
      <c r="C28" s="55">
        <f>(1+C27)*(1+'3. Benchmark'!L31)-1</f>
        <v>0.19515425735709946</v>
      </c>
      <c r="D28" s="55">
        <f>(1+D27)*(1+'3. Benchmark'!N31)-1</f>
        <v>0.14945464342579728</v>
      </c>
      <c r="E28" s="55">
        <f>(1+E27)*(1+'3. Benchmark'!P31)-1</f>
        <v>0.28914955015302435</v>
      </c>
      <c r="F28" s="55">
        <f>(1+F27)*(1+'3. Benchmark'!R31)-1</f>
        <v>-7.3604929818555376E-2</v>
      </c>
      <c r="G28" s="55">
        <f>(1+G27)*(1+'3. Benchmark'!T31)-1</f>
        <v>0.1486402530595583</v>
      </c>
      <c r="H28" s="55">
        <f>(('3. Benchmark'!E31))/100-1</f>
        <v>2.707721067013491E-2</v>
      </c>
    </row>
    <row r="29" spans="1:8">
      <c r="A29" s="2">
        <f>'2. Performance'!A31</f>
        <v>43434</v>
      </c>
      <c r="B29" s="55">
        <f>(1+B28)*(1+'3. Benchmark'!J32)-1</f>
        <v>3.516427104722708E-2</v>
      </c>
      <c r="C29" s="55">
        <f>(1+C28)*(1+'3. Benchmark'!L32)-1</f>
        <v>0.20240827571107944</v>
      </c>
      <c r="D29" s="55">
        <f>(1+D28)*(1+'3. Benchmark'!N32)-1</f>
        <v>0.13153152556296788</v>
      </c>
      <c r="E29" s="55">
        <f>(1+E28)*(1+'3. Benchmark'!P32)-1</f>
        <v>0.31871543022457272</v>
      </c>
      <c r="F29" s="55">
        <f>(1+F28)*(1+'3. Benchmark'!R32)-1</f>
        <v>-7.1512800030431034E-2</v>
      </c>
      <c r="G29" s="55">
        <f>(1+G28)*(1+'3. Benchmark'!T32)-1</f>
        <v>0.15122440028858786</v>
      </c>
      <c r="H29" s="55">
        <f>(('3. Benchmark'!E32))/100-1</f>
        <v>3.4854814874686335E-2</v>
      </c>
    </row>
    <row r="30" spans="1:8">
      <c r="A30" s="2">
        <f>'2. Performance'!A32</f>
        <v>43462</v>
      </c>
      <c r="B30" s="55">
        <f>(1+B29)*(1+'3. Benchmark'!J33)-1</f>
        <v>3.8809034907596685E-2</v>
      </c>
      <c r="C30" s="55">
        <f>(1+C29)*(1+'3. Benchmark'!L33)-1</f>
        <v>0.19447556147488609</v>
      </c>
      <c r="D30" s="55">
        <f>(1+D29)*(1+'3. Benchmark'!N33)-1</f>
        <v>7.9247299717549291E-2</v>
      </c>
      <c r="E30" s="55">
        <f>(1+E29)*(1+'3. Benchmark'!P33)-1</f>
        <v>0.20062908193355433</v>
      </c>
      <c r="F30" s="55">
        <f>(1+F29)*(1+'3. Benchmark'!R33)-1</f>
        <v>-2.8300810224808903E-2</v>
      </c>
      <c r="G30" s="55">
        <f>(1+G29)*(1+'3. Benchmark'!T33)-1</f>
        <v>0.11871560215562615</v>
      </c>
      <c r="H30" s="55">
        <f>(('3. Benchmark'!E33))/100-1</f>
        <v>1.6439897678830917E-2</v>
      </c>
    </row>
    <row r="31" spans="1:8">
      <c r="A31" s="2">
        <f>'2. Performance'!A33</f>
        <v>43496</v>
      </c>
      <c r="B31" s="55">
        <f>(1+B30)*(1+'3. Benchmark'!J34)-1</f>
        <v>4.188911704312015E-2</v>
      </c>
      <c r="C31" s="55">
        <f>(1+C30)*(1+'3. Benchmark'!L34)-1</f>
        <v>0.21572847235430381</v>
      </c>
      <c r="D31" s="55">
        <f>(1+D30)*(1+'3. Benchmark'!N34)-1</f>
        <v>0.13317565583020263</v>
      </c>
      <c r="E31" s="55">
        <f>(1+E30)*(1+'3. Benchmark'!P34)-1</f>
        <v>0.29520009513893597</v>
      </c>
      <c r="F31" s="55">
        <f>(1+F30)*(1+'3. Benchmark'!R34)-1</f>
        <v>6.1242344706911034E-3</v>
      </c>
      <c r="G31" s="55">
        <f>(1+G30)*(1+'3. Benchmark'!T34)-1</f>
        <v>0.16254666783653127</v>
      </c>
      <c r="H31" s="55">
        <f>(('3. Benchmark'!E34))/100-1</f>
        <v>3.8041518039251931E-2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1. Outstanding</vt:lpstr>
      <vt:lpstr>2. Performance</vt:lpstr>
      <vt:lpstr>3. Benchmark</vt:lpstr>
      <vt:lpstr>3.1 Benchmark (2019)</vt:lpstr>
      <vt:lpstr>4. AA History</vt:lpstr>
      <vt:lpstr>5. Attribution (Month)</vt:lpstr>
      <vt:lpstr>51. Attribution (Year)</vt:lpstr>
      <vt:lpstr>Since Inception Return</vt:lpstr>
      <vt:lpstr>'1. Outstanding'!Print_Area</vt:lpstr>
      <vt:lpstr>'2. Performance'!Print_Area</vt:lpstr>
      <vt:lpstr>'3. Benchmark'!Print_Area</vt:lpstr>
      <vt:lpstr>'3.1 Benchmark (2019)'!Print_Area</vt:lpstr>
      <vt:lpstr>'4. AA History'!Print_Area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Sakda Sappapapanyawong</dc:creator>
  <cp:lastModifiedBy>Sakda Sappapanyawong</cp:lastModifiedBy>
  <cp:lastPrinted>2018-02-01T05:45:30Z</cp:lastPrinted>
  <dcterms:created xsi:type="dcterms:W3CDTF">2016-07-25T10:01:16Z</dcterms:created>
  <dcterms:modified xsi:type="dcterms:W3CDTF">2019-02-03T14:36:38Z</dcterms:modified>
</cp:coreProperties>
</file>